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GeorgeNagle/Desktop/11 Business Model Math/"/>
    </mc:Choice>
  </mc:AlternateContent>
  <xr:revisionPtr revIDLastSave="0" documentId="13_ncr:1_{34DCE212-5800-854A-8C91-01B75F5CB103}" xr6:coauthVersionLast="36" xr6:coauthVersionMax="45" xr10:uidLastSave="{00000000-0000-0000-0000-000000000000}"/>
  <bookViews>
    <workbookView xWindow="-38400" yWindow="0" windowWidth="38400" windowHeight="21600" activeTab="3" xr2:uid="{00000000-000D-0000-FFFF-FFFF00000000}"/>
  </bookViews>
  <sheets>
    <sheet name="Input Cell Directions" sheetId="6" r:id="rId1"/>
    <sheet name="Filled in Bus Case Example" sheetId="5" r:id="rId2"/>
    <sheet name="Prelim Bus Case Model" sheetId="7" r:id="rId3"/>
    <sheet name="Business Case Model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5" l="1"/>
  <c r="H68" i="4" l="1"/>
  <c r="H68" i="7"/>
  <c r="H59" i="4" l="1"/>
  <c r="H60" i="4"/>
  <c r="H61" i="4"/>
  <c r="H62" i="4"/>
  <c r="H65" i="4"/>
  <c r="H66" i="4"/>
  <c r="H67" i="4"/>
  <c r="H69" i="4"/>
  <c r="D69" i="4"/>
  <c r="E69" i="4"/>
  <c r="F69" i="4"/>
  <c r="G69" i="4"/>
  <c r="C69" i="4"/>
  <c r="C66" i="4"/>
  <c r="D66" i="4"/>
  <c r="E66" i="4"/>
  <c r="F66" i="4"/>
  <c r="G66" i="4"/>
  <c r="C67" i="4"/>
  <c r="D67" i="4"/>
  <c r="E67" i="4"/>
  <c r="F67" i="4"/>
  <c r="G67" i="4"/>
  <c r="D65" i="4"/>
  <c r="E65" i="4"/>
  <c r="F65" i="4"/>
  <c r="G65" i="4"/>
  <c r="C65" i="4"/>
  <c r="C60" i="4"/>
  <c r="D60" i="4"/>
  <c r="E60" i="4"/>
  <c r="F60" i="4"/>
  <c r="G60" i="4"/>
  <c r="C61" i="4"/>
  <c r="D61" i="4"/>
  <c r="E61" i="4"/>
  <c r="F61" i="4"/>
  <c r="G61" i="4"/>
  <c r="C62" i="4"/>
  <c r="D62" i="4"/>
  <c r="E62" i="4"/>
  <c r="F62" i="4"/>
  <c r="G62" i="4"/>
  <c r="D59" i="4"/>
  <c r="E59" i="4"/>
  <c r="F59" i="4"/>
  <c r="G59" i="4"/>
  <c r="C59" i="4"/>
  <c r="G63" i="7"/>
  <c r="G70" i="7" s="1"/>
  <c r="F63" i="7"/>
  <c r="F70" i="7" s="1"/>
  <c r="E63" i="7"/>
  <c r="E70" i="7" s="1"/>
  <c r="D63" i="7"/>
  <c r="D70" i="7" s="1"/>
  <c r="C63" i="7"/>
  <c r="C68" i="7" s="1"/>
  <c r="D68" i="7" l="1"/>
  <c r="E68" i="7"/>
  <c r="G68" i="7"/>
  <c r="G71" i="7" s="1"/>
  <c r="F68" i="7"/>
  <c r="F71" i="7" s="1"/>
  <c r="D71" i="7"/>
  <c r="E71" i="7"/>
  <c r="C70" i="7"/>
  <c r="H70" i="7" s="1"/>
  <c r="G63" i="5"/>
  <c r="G70" i="5" s="1"/>
  <c r="F63" i="5"/>
  <c r="F70" i="5" s="1"/>
  <c r="E63" i="5"/>
  <c r="E68" i="5" s="1"/>
  <c r="D63" i="5"/>
  <c r="D70" i="5" s="1"/>
  <c r="C63" i="5"/>
  <c r="C70" i="5" s="1"/>
  <c r="F36" i="5"/>
  <c r="H35" i="5"/>
  <c r="H34" i="5"/>
  <c r="H33" i="5"/>
  <c r="H32" i="5"/>
  <c r="H31" i="5"/>
  <c r="G30" i="5"/>
  <c r="G36" i="5" s="1"/>
  <c r="F30" i="5"/>
  <c r="E30" i="5"/>
  <c r="E36" i="5" s="1"/>
  <c r="D30" i="5"/>
  <c r="D36" i="5" s="1"/>
  <c r="C30" i="5"/>
  <c r="C36" i="5" s="1"/>
  <c r="B30" i="5"/>
  <c r="H29" i="5"/>
  <c r="B13" i="5"/>
  <c r="B12" i="5"/>
  <c r="B11" i="5"/>
  <c r="B18" i="5" s="1"/>
  <c r="B10" i="5"/>
  <c r="B17" i="5" s="1"/>
  <c r="B9" i="5"/>
  <c r="B16" i="5" s="1"/>
  <c r="G68" i="5" l="1"/>
  <c r="C13" i="5" s="1"/>
  <c r="H30" i="5"/>
  <c r="F68" i="5"/>
  <c r="C12" i="5" s="1"/>
  <c r="C71" i="7"/>
  <c r="H71" i="7" s="1"/>
  <c r="C11" i="5"/>
  <c r="E70" i="5"/>
  <c r="H70" i="5" s="1"/>
  <c r="B36" i="5"/>
  <c r="C68" i="5"/>
  <c r="B20" i="5"/>
  <c r="D68" i="5"/>
  <c r="B19" i="5"/>
  <c r="B13" i="4"/>
  <c r="B12" i="4"/>
  <c r="B11" i="4"/>
  <c r="B10" i="4"/>
  <c r="B9" i="4"/>
  <c r="D63" i="4"/>
  <c r="D70" i="4" s="1"/>
  <c r="E63" i="4"/>
  <c r="E70" i="4" s="1"/>
  <c r="F63" i="4"/>
  <c r="F70" i="4" s="1"/>
  <c r="G63" i="4"/>
  <c r="G70" i="4" s="1"/>
  <c r="C63" i="4"/>
  <c r="C70" i="4" s="1"/>
  <c r="H32" i="4"/>
  <c r="H33" i="4"/>
  <c r="H34" i="4"/>
  <c r="G71" i="5" l="1"/>
  <c r="C55" i="5" s="1"/>
  <c r="F71" i="5"/>
  <c r="C54" i="5" s="1"/>
  <c r="H68" i="5"/>
  <c r="H70" i="4"/>
  <c r="E71" i="5"/>
  <c r="C53" i="5" s="1"/>
  <c r="H36" i="5"/>
  <c r="J7" i="5"/>
  <c r="H3" i="5"/>
  <c r="D13" i="5"/>
  <c r="D12" i="5"/>
  <c r="C19" i="5"/>
  <c r="D11" i="5"/>
  <c r="C18" i="5"/>
  <c r="C20" i="5"/>
  <c r="C71" i="5"/>
  <c r="C9" i="5"/>
  <c r="C10" i="5"/>
  <c r="D71" i="5"/>
  <c r="C52" i="5" s="1"/>
  <c r="G68" i="4"/>
  <c r="C13" i="4" s="1"/>
  <c r="D13" i="4" s="1"/>
  <c r="E13" i="4" s="1"/>
  <c r="F13" i="4" s="1"/>
  <c r="G13" i="4" s="1"/>
  <c r="D68" i="4"/>
  <c r="F68" i="4"/>
  <c r="E68" i="4"/>
  <c r="C68" i="4"/>
  <c r="C9" i="4" s="1"/>
  <c r="D9" i="4" s="1"/>
  <c r="E9" i="4" s="1"/>
  <c r="F9" i="4" s="1"/>
  <c r="G9" i="4" s="1"/>
  <c r="B16" i="4"/>
  <c r="B17" i="4"/>
  <c r="B18" i="4"/>
  <c r="B19" i="4"/>
  <c r="B20" i="4"/>
  <c r="C51" i="5" l="1"/>
  <c r="C56" i="5" s="1"/>
  <c r="H71" i="5"/>
  <c r="D20" i="5"/>
  <c r="E13" i="5"/>
  <c r="C17" i="5"/>
  <c r="D10" i="5"/>
  <c r="D9" i="5"/>
  <c r="C14" i="5"/>
  <c r="C23" i="5" s="1"/>
  <c r="C16" i="5"/>
  <c r="D18" i="5"/>
  <c r="E11" i="5"/>
  <c r="D19" i="5"/>
  <c r="E12" i="5"/>
  <c r="G71" i="4"/>
  <c r="C55" i="4" s="1"/>
  <c r="F71" i="4"/>
  <c r="C54" i="4" s="1"/>
  <c r="C12" i="4"/>
  <c r="D12" i="4" s="1"/>
  <c r="E12" i="4" s="1"/>
  <c r="F12" i="4" s="1"/>
  <c r="G12" i="4" s="1"/>
  <c r="H12" i="4" s="1"/>
  <c r="E71" i="4"/>
  <c r="C53" i="4" s="1"/>
  <c r="C11" i="4"/>
  <c r="D11" i="4" s="1"/>
  <c r="E11" i="4" s="1"/>
  <c r="F11" i="4" s="1"/>
  <c r="G11" i="4" s="1"/>
  <c r="G18" i="4" s="1"/>
  <c r="D71" i="4"/>
  <c r="C52" i="4" s="1"/>
  <c r="C10" i="4"/>
  <c r="D10" i="4" s="1"/>
  <c r="E10" i="4" s="1"/>
  <c r="F10" i="4" s="1"/>
  <c r="G10" i="4" s="1"/>
  <c r="G17" i="4" s="1"/>
  <c r="C71" i="4"/>
  <c r="H35" i="4"/>
  <c r="H31" i="4"/>
  <c r="G30" i="4"/>
  <c r="G36" i="4" s="1"/>
  <c r="F30" i="4"/>
  <c r="F36" i="4" s="1"/>
  <c r="E30" i="4"/>
  <c r="E36" i="4" s="1"/>
  <c r="D30" i="4"/>
  <c r="D36" i="4" s="1"/>
  <c r="C30" i="4"/>
  <c r="C36" i="4" s="1"/>
  <c r="B30" i="4"/>
  <c r="B36" i="4" s="1"/>
  <c r="J7" i="4" s="1"/>
  <c r="H29" i="4"/>
  <c r="G20" i="4"/>
  <c r="F20" i="4"/>
  <c r="E20" i="4"/>
  <c r="D20" i="4"/>
  <c r="C20" i="4"/>
  <c r="G16" i="4"/>
  <c r="F16" i="4"/>
  <c r="E16" i="4"/>
  <c r="D16" i="4"/>
  <c r="C16" i="4"/>
  <c r="H13" i="4"/>
  <c r="H9" i="4"/>
  <c r="C51" i="4" l="1"/>
  <c r="C56" i="4" s="1"/>
  <c r="H71" i="4"/>
  <c r="C19" i="4"/>
  <c r="H19" i="4" s="1"/>
  <c r="E17" i="4"/>
  <c r="F19" i="4"/>
  <c r="D17" i="4"/>
  <c r="D19" i="4"/>
  <c r="G19" i="4"/>
  <c r="F11" i="5"/>
  <c r="E18" i="5"/>
  <c r="E10" i="5"/>
  <c r="D17" i="5"/>
  <c r="E19" i="5"/>
  <c r="F12" i="5"/>
  <c r="C21" i="5"/>
  <c r="E20" i="5"/>
  <c r="F13" i="5"/>
  <c r="D14" i="5"/>
  <c r="D23" i="5" s="1"/>
  <c r="E9" i="5"/>
  <c r="D16" i="5"/>
  <c r="F18" i="4"/>
  <c r="H10" i="4"/>
  <c r="G14" i="4"/>
  <c r="G23" i="4" s="1"/>
  <c r="E19" i="4"/>
  <c r="D14" i="4"/>
  <c r="D23" i="4" s="1"/>
  <c r="F14" i="4"/>
  <c r="F23" i="4" s="1"/>
  <c r="C18" i="4"/>
  <c r="D18" i="4"/>
  <c r="H11" i="4"/>
  <c r="E18" i="4"/>
  <c r="E21" i="4" s="1"/>
  <c r="E27" i="4" s="1"/>
  <c r="C14" i="4"/>
  <c r="C23" i="4" s="1"/>
  <c r="F17" i="4"/>
  <c r="E14" i="4"/>
  <c r="E23" i="4" s="1"/>
  <c r="C17" i="4"/>
  <c r="H20" i="4"/>
  <c r="G21" i="4"/>
  <c r="G27" i="4" s="1"/>
  <c r="H3" i="4"/>
  <c r="H36" i="4"/>
  <c r="H16" i="4"/>
  <c r="H30" i="4"/>
  <c r="C21" i="4" l="1"/>
  <c r="C27" i="4" s="1"/>
  <c r="D21" i="4"/>
  <c r="D27" i="4" s="1"/>
  <c r="H17" i="4"/>
  <c r="H14" i="4"/>
  <c r="G12" i="5"/>
  <c r="G19" i="5" s="1"/>
  <c r="F19" i="5"/>
  <c r="E14" i="5"/>
  <c r="E23" i="5" s="1"/>
  <c r="F9" i="5"/>
  <c r="E16" i="5"/>
  <c r="F20" i="5"/>
  <c r="G13" i="5"/>
  <c r="G20" i="5" s="1"/>
  <c r="H20" i="5" s="1"/>
  <c r="F10" i="5"/>
  <c r="E17" i="5"/>
  <c r="C27" i="5"/>
  <c r="C24" i="5"/>
  <c r="C26" i="5"/>
  <c r="D21" i="5"/>
  <c r="G11" i="5"/>
  <c r="F18" i="5"/>
  <c r="H18" i="4"/>
  <c r="F21" i="4"/>
  <c r="F27" i="4" s="1"/>
  <c r="G26" i="4"/>
  <c r="G24" i="4"/>
  <c r="G25" i="4" s="1"/>
  <c r="E26" i="4"/>
  <c r="E24" i="4"/>
  <c r="H23" i="4"/>
  <c r="H19" i="5" l="1"/>
  <c r="H13" i="5"/>
  <c r="E21" i="5"/>
  <c r="E26" i="5" s="1"/>
  <c r="C26" i="4"/>
  <c r="C24" i="4"/>
  <c r="H27" i="4"/>
  <c r="D26" i="4"/>
  <c r="D24" i="4"/>
  <c r="D25" i="4" s="1"/>
  <c r="H21" i="4"/>
  <c r="H4" i="4" s="1"/>
  <c r="G18" i="5"/>
  <c r="H18" i="5" s="1"/>
  <c r="H11" i="5"/>
  <c r="F14" i="5"/>
  <c r="F23" i="5" s="1"/>
  <c r="G9" i="5"/>
  <c r="F16" i="5"/>
  <c r="C25" i="5"/>
  <c r="C37" i="5"/>
  <c r="D27" i="5"/>
  <c r="D24" i="5"/>
  <c r="D26" i="5"/>
  <c r="G10" i="5"/>
  <c r="G17" i="5" s="1"/>
  <c r="F17" i="5"/>
  <c r="H12" i="5"/>
  <c r="F24" i="4"/>
  <c r="F26" i="4"/>
  <c r="H26" i="4" s="1"/>
  <c r="G37" i="4"/>
  <c r="J12" i="4" s="1"/>
  <c r="E37" i="4"/>
  <c r="J10" i="4" s="1"/>
  <c r="E25" i="4"/>
  <c r="H10" i="5" l="1"/>
  <c r="H17" i="5"/>
  <c r="E27" i="5"/>
  <c r="E24" i="5"/>
  <c r="E25" i="5" s="1"/>
  <c r="C37" i="4"/>
  <c r="J8" i="4" s="1"/>
  <c r="C25" i="4"/>
  <c r="D37" i="4"/>
  <c r="J9" i="4" s="1"/>
  <c r="F37" i="4"/>
  <c r="J11" i="4" s="1"/>
  <c r="H2" i="4" s="1"/>
  <c r="J8" i="5"/>
  <c r="F21" i="5"/>
  <c r="G14" i="5"/>
  <c r="G23" i="5" s="1"/>
  <c r="H23" i="5" s="1"/>
  <c r="G16" i="5"/>
  <c r="G21" i="5" s="1"/>
  <c r="H9" i="5"/>
  <c r="D25" i="5"/>
  <c r="D37" i="5"/>
  <c r="J9" i="5" s="1"/>
  <c r="H24" i="4"/>
  <c r="F25" i="4"/>
  <c r="H14" i="5" l="1"/>
  <c r="E37" i="5"/>
  <c r="J10" i="5" s="1"/>
  <c r="H37" i="4"/>
  <c r="H5" i="4" s="1"/>
  <c r="H1" i="4"/>
  <c r="G27" i="5"/>
  <c r="G24" i="5"/>
  <c r="G26" i="5"/>
  <c r="H16" i="5"/>
  <c r="F26" i="5"/>
  <c r="F27" i="5"/>
  <c r="F24" i="5"/>
  <c r="H21" i="5"/>
  <c r="H4" i="5" s="1"/>
  <c r="H26" i="5" l="1"/>
  <c r="F25" i="5"/>
  <c r="F37" i="5"/>
  <c r="H24" i="5"/>
  <c r="H27" i="5"/>
  <c r="G25" i="5"/>
  <c r="G37" i="5"/>
  <c r="J12" i="5" s="1"/>
  <c r="J11" i="5" l="1"/>
  <c r="H37" i="5"/>
  <c r="H5" i="5" s="1"/>
  <c r="H2" i="5" l="1"/>
  <c r="H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GeorgeNagle</author>
  </authors>
  <commentList>
    <comment ref="G1" authorId="0" shapeId="0" xr:uid="{34884AEB-2E4D-473D-A624-22A1E57357F3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Net present value is the difference between the present value of cash inflows and the present value of cash outflows over a period of time.  Used to analyze the spend of a dollar today in capital budgeting to determine project profitability</t>
        </r>
      </text>
    </comment>
    <comment ref="G2" authorId="0" shapeId="0" xr:uid="{B28B0F1A-7553-4AE4-B931-EAEBD0C98BF7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Interal rate of return is the annualized effective compound rate of return.  The higher the rate the better.</t>
        </r>
      </text>
    </comment>
    <comment ref="G6" authorId="0" shapeId="0" xr:uid="{68B9837A-9E57-4DEC-B198-9EEAAC952D60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Reviewed annually, updated by finance
</t>
        </r>
      </text>
    </comment>
    <comment ref="A26" authorId="0" shapeId="0" xr:uid="{E3632565-9DC6-49F6-8AD9-327CEB15DE1D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Percent of Revenue, reviewed annually by finance</t>
        </r>
      </text>
    </comment>
    <comment ref="A27" authorId="0" shapeId="0" xr:uid="{B35174EB-DB02-4D96-8C06-31F8E104545B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Reviewed annualy by finace as a percent of revenue</t>
        </r>
      </text>
    </comment>
    <comment ref="A30" authorId="0" shapeId="0" xr:uid="{B1DDB0B0-897B-46A0-9E83-EE95E59814BB}">
      <text>
        <r>
          <rPr>
            <b/>
            <sz val="9"/>
            <color rgb="FF000000"/>
            <rFont val="Tahoma"/>
            <family val="2"/>
          </rPr>
          <t>GeorgeNagle: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Calculated $10,000 per month X months of R&amp;D time. Example: 1 person for 2 months, another person for 3 weeks and another person for 1 week is a total of 3 months.  $10,000 should be reviewed annually by finace</t>
        </r>
      </text>
    </comment>
    <comment ref="A36" authorId="0" shapeId="0" xr:uid="{8BA9CD56-02B1-45A1-A705-B71B3D5F95A3}">
      <text>
        <r>
          <rPr>
            <b/>
            <sz val="9"/>
            <color rgb="FF000000"/>
            <rFont val="Tahoma"/>
            <family val="2"/>
          </rPr>
          <t>GeorgeNagle: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R&amp;D cost + Capital Expense+ Certification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GeorgeNagle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Net present value is the difference between the present value of cash inflows and the present value of cash outflows over a period of time.  Used to analyze the spend of a dollar today in capital budgeting to determine project profitability</t>
        </r>
      </text>
    </comment>
    <comment ref="G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Interal rate of return is the annualized effective compound rate of return.  The higher the rate the better.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Reviewed annually, updated by finance
</t>
        </r>
      </text>
    </comment>
    <comment ref="A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Percent of Revenue, reviewed annually by finance</t>
        </r>
      </text>
    </comment>
    <comment ref="A2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Reviewed annualy by finace as a percent of revenue</t>
        </r>
      </text>
    </comment>
    <comment ref="A30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GeorgeNagle: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Calculated $10,000 per month X months of R&amp;D time. Example: 1 person for 2 months, another person for 3 weeks and another person for 1 week is a total of 3 months.  $10,000 should be reviewed annually by finace</t>
        </r>
      </text>
    </comment>
    <comment ref="A3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GeorgeNagle:</t>
        </r>
        <r>
          <rPr>
            <sz val="9"/>
            <color indexed="81"/>
            <rFont val="Tahoma"/>
            <family val="2"/>
          </rPr>
          <t xml:space="preserve">
R&amp;D cost + Capital Expense+ Certification
</t>
        </r>
      </text>
    </comment>
  </commentList>
</comments>
</file>

<file path=xl/sharedStrings.xml><?xml version="1.0" encoding="utf-8"?>
<sst xmlns="http://schemas.openxmlformats.org/spreadsheetml/2006/main" count="299" uniqueCount="151">
  <si>
    <t>Project</t>
  </si>
  <si>
    <t>Project Manager</t>
  </si>
  <si>
    <t>Priority</t>
  </si>
  <si>
    <t>Current Phase Status</t>
  </si>
  <si>
    <t>Start Date</t>
  </si>
  <si>
    <t>Launch Date</t>
  </si>
  <si>
    <t>NPV:</t>
  </si>
  <si>
    <t>IRR:</t>
  </si>
  <si>
    <t>Initial Investment</t>
  </si>
  <si>
    <t>Discount Rate:</t>
  </si>
  <si>
    <t>Initial Investment:</t>
  </si>
  <si>
    <t>Cumulative 5 Year Revenue:</t>
  </si>
  <si>
    <t>Cumulative 5 Year Net Income:</t>
  </si>
  <si>
    <t>Market Segments</t>
  </si>
  <si>
    <t>Addressable Market Size</t>
  </si>
  <si>
    <t>Year 5</t>
  </si>
  <si>
    <t>Year 4</t>
  </si>
  <si>
    <t>Year 3</t>
  </si>
  <si>
    <t>Year 2</t>
  </si>
  <si>
    <t>Year 1</t>
  </si>
  <si>
    <t>North America</t>
  </si>
  <si>
    <t>Latin America</t>
  </si>
  <si>
    <t>Europe</t>
  </si>
  <si>
    <t>Year 1 Unit Volume</t>
  </si>
  <si>
    <t>Year 5 Unit Volume</t>
  </si>
  <si>
    <t>Year 4 Unit Volume</t>
  </si>
  <si>
    <t>Year 3 Unit Volume</t>
  </si>
  <si>
    <t>Year 2 Unit Volume</t>
  </si>
  <si>
    <t>5 Yr Cumulative</t>
  </si>
  <si>
    <t>Year 1 Revenue</t>
  </si>
  <si>
    <t>Year 5 Revenue</t>
  </si>
  <si>
    <t>Year 4 Revenue</t>
  </si>
  <si>
    <t>Year 3 Revenue</t>
  </si>
  <si>
    <t>Year 2 Revenue</t>
  </si>
  <si>
    <t>TOTAL</t>
  </si>
  <si>
    <t>Gross Margin</t>
  </si>
  <si>
    <t>Net Income</t>
  </si>
  <si>
    <t>Months of R&amp;D time</t>
  </si>
  <si>
    <t>Capital Expense</t>
  </si>
  <si>
    <t>Sales Marketing OH</t>
  </si>
  <si>
    <t>G&amp;A OH</t>
  </si>
  <si>
    <t>Development Cost</t>
  </si>
  <si>
    <t>COGS($USD)/Unit</t>
  </si>
  <si>
    <t>Total</t>
  </si>
  <si>
    <t>Assumption #1</t>
  </si>
  <si>
    <t>Assumption #2</t>
  </si>
  <si>
    <t>Define what a unit is</t>
  </si>
  <si>
    <t>Assumption #3</t>
  </si>
  <si>
    <t>Assumption #4</t>
  </si>
  <si>
    <t>Assumption #5</t>
  </si>
  <si>
    <t>Gross Margin %</t>
  </si>
  <si>
    <t>Net income year 1</t>
  </si>
  <si>
    <t>Net income year 2</t>
  </si>
  <si>
    <t>Net income year 3</t>
  </si>
  <si>
    <t>Net income year 4</t>
  </si>
  <si>
    <t>Net income year 5</t>
  </si>
  <si>
    <t>Assumption #6</t>
  </si>
  <si>
    <t>Assumption #7</t>
  </si>
  <si>
    <t>Assumption #8</t>
  </si>
  <si>
    <t>R&amp;D Cost</t>
  </si>
  <si>
    <t>5 Yr Cumulative Unit</t>
  </si>
  <si>
    <t>Assumption #9</t>
  </si>
  <si>
    <t>Assumption #10</t>
  </si>
  <si>
    <t>Growth Year on Year</t>
  </si>
  <si>
    <t>Region</t>
  </si>
  <si>
    <t>India- China- AP</t>
  </si>
  <si>
    <t>India-China- AP</t>
  </si>
  <si>
    <t>Others</t>
  </si>
  <si>
    <t>Ft Woodlock Est 1st Year</t>
  </si>
  <si>
    <t>% Growth over year 1</t>
  </si>
  <si>
    <t>% Growth over year 2</t>
  </si>
  <si>
    <t>% Growth over year 3</t>
  </si>
  <si>
    <t>% Growth over year 4</t>
  </si>
  <si>
    <t>Consumable Avg Sale Price ($USD)/Unit</t>
  </si>
  <si>
    <t>India-China-AP</t>
  </si>
  <si>
    <r>
      <rPr>
        <b/>
        <sz val="11"/>
        <color theme="0"/>
        <rFont val="Calibri"/>
        <family val="2"/>
        <scheme val="minor"/>
      </rPr>
      <t>FDM</t>
    </r>
    <r>
      <rPr>
        <sz val="11"/>
        <color theme="0"/>
        <rFont val="Calibri"/>
        <family val="2"/>
        <scheme val="minor"/>
      </rPr>
      <t>-Number of potential targets that COULD be customers</t>
    </r>
  </si>
  <si>
    <r>
      <rPr>
        <b/>
        <sz val="11"/>
        <color theme="0"/>
        <rFont val="Calibri"/>
        <family val="2"/>
        <scheme val="minor"/>
      </rPr>
      <t>MA</t>
    </r>
    <r>
      <rPr>
        <sz val="11"/>
        <color theme="0"/>
        <rFont val="Calibri"/>
        <family val="2"/>
        <scheme val="minor"/>
      </rPr>
      <t>- % of the market of FDM that you can make aware of product/service in first year</t>
    </r>
  </si>
  <si>
    <r>
      <rPr>
        <b/>
        <sz val="11"/>
        <color theme="0"/>
        <rFont val="Calibri"/>
        <family val="2"/>
        <scheme val="minor"/>
      </rPr>
      <t>WFDM</t>
    </r>
    <r>
      <rPr>
        <sz val="11"/>
        <color theme="0"/>
        <rFont val="Calibri"/>
        <family val="2"/>
        <scheme val="minor"/>
      </rPr>
      <t>- % of MA who would consider buying the product/service in the first year</t>
    </r>
  </si>
  <si>
    <r>
      <rPr>
        <b/>
        <sz val="11"/>
        <color theme="0"/>
        <rFont val="Calibri"/>
        <family val="2"/>
        <scheme val="minor"/>
      </rPr>
      <t>AFDM</t>
    </r>
    <r>
      <rPr>
        <sz val="11"/>
        <color theme="0"/>
        <rFont val="Calibri"/>
        <family val="2"/>
        <scheme val="minor"/>
      </rPr>
      <t>- % of WFDM that are ABLE to buy your product/ service in the first year</t>
    </r>
  </si>
  <si>
    <t>CUSTOMER ENGAGEMENT NUMBER</t>
  </si>
  <si>
    <t>5 Year Market CAGR%</t>
  </si>
  <si>
    <t>FOUTH WOODLOCK ESTIMATION CALC</t>
  </si>
  <si>
    <t>One Time Charges (Equipment, Training, etc)</t>
  </si>
  <si>
    <t>Consumable First Year Sales</t>
  </si>
  <si>
    <t>Ft Woodlock Est 1st Year Sales</t>
  </si>
  <si>
    <t>ASSUMPTIONS</t>
  </si>
  <si>
    <t>One Time Charges First Year Sale</t>
  </si>
  <si>
    <t># of times bougth per year ( e.g. one kit every week=52)</t>
  </si>
  <si>
    <r>
      <rPr>
        <b/>
        <sz val="11"/>
        <color theme="0"/>
        <rFont val="Calibri"/>
        <family val="2"/>
        <scheme val="minor"/>
      </rPr>
      <t>RR</t>
    </r>
    <r>
      <rPr>
        <sz val="11"/>
        <color theme="0"/>
        <rFont val="Calibri"/>
        <family val="2"/>
        <scheme val="minor"/>
      </rPr>
      <t>-% of AFDM that will likely purchase again</t>
    </r>
  </si>
  <si>
    <t>1 units is 1 kit composed of 96 tests</t>
  </si>
  <si>
    <t>Values loosely based on LRN adoption rate in North America</t>
  </si>
  <si>
    <t>Capital costs= Amoritized Optigene 10 machines costing $84,000 plus Amoritized Quidel costs of $575,000 upfront costs</t>
  </si>
  <si>
    <t>Selling price ($18 per test=$1,728 per kit) is based on LRN sales acceptance at $16 per test</t>
  </si>
  <si>
    <t>Media costs estimated at $3.00 per test based on BPW 375g. This is a high cost.  Only 30% of testing use media, so $0.90 in cost per test= $86.40 per kit</t>
  </si>
  <si>
    <t xml:space="preserve">General high cost estimates are 33% less than LRN or $440 per kit </t>
  </si>
  <si>
    <t>7%of net sales being added to costs to account for Quidel royalty so about $85 per kit</t>
  </si>
  <si>
    <t>AOAC going toward PTM upfront, then OMA.  Other testing to follow as needed by regions once established and any changes finalized</t>
  </si>
  <si>
    <t>High</t>
  </si>
  <si>
    <t>41% of $488 Billlion food pathogen testing market is Salmonella</t>
  </si>
  <si>
    <t>Growth rates are aggressive based off LRN adoption in market already</t>
  </si>
  <si>
    <t>Equipment costs plus 20%, we want to sell razors, not the holders, so need to be competitive on equip.</t>
  </si>
  <si>
    <t>Customers tend to stick with products once adopted</t>
  </si>
  <si>
    <t>Early adoption rate for users in immediate need due to crisis</t>
  </si>
  <si>
    <t>ONLY CELLS THAT ARE WHITE NEED TO BE FILLED IN. ALL OTHER CELLS ARE STAGNANT OR CALUCATIONS.  THE WORKBOOK IS PROTECT BUT NOT WITH A PASSWORD</t>
  </si>
  <si>
    <t>Project- What is the name of the project</t>
  </si>
  <si>
    <t>Project Manager- Typically the product manager, but can be the project driver/main coordinator</t>
  </si>
  <si>
    <t>Priority- High, Medium or Low</t>
  </si>
  <si>
    <t>Start Date- Dtae the project started</t>
  </si>
  <si>
    <t>Current Phase Status- Which Phase is the project in within the 5I's</t>
  </si>
  <si>
    <t>Launch Date- Projected date avaialble for purchase</t>
  </si>
  <si>
    <t>5 year CAGR%- The 5 year compounded annual growth rate</t>
  </si>
  <si>
    <t>Addressable Market size- Size that we can address, this is typically smaller than the whole market size</t>
  </si>
  <si>
    <t>Market Segements- Which market segments could we sell into</t>
  </si>
  <si>
    <t>COGS($USD)/Unit- Cost of Goods Sold per unit. What are the costs that we would find in Solomon/SAP for the product</t>
  </si>
  <si>
    <t>Months of R&amp;D- This is the TIME in months we would spend on a project. If it takes 2 months to complete a project but 3 people work full time on it and 1 person works 1/2 time on it, that is 7 months of time (2*3)+(2*.5)</t>
  </si>
  <si>
    <t>AOAC Certification Costs- Costs for AOAC to go to PTM or OMA</t>
  </si>
  <si>
    <t>Microval Certification Costs- Costs for Microval ISO certification</t>
  </si>
  <si>
    <t>AFNOR Certification Costs- Costs for AFNOR certificaiton</t>
  </si>
  <si>
    <t>Health Canada Certification Costs- Costs for Health Canada</t>
  </si>
  <si>
    <t>Capital Expense- Expenses for the project that can be capitalized AND that are not apart of the above areas of costs</t>
  </si>
  <si>
    <t>Defining a unit give the parameters of what a unit is and how we sell (e.g. we sell one kit that has 96 tests), related back to COGS</t>
  </si>
  <si>
    <t>Assumptions- List any assumptions made in the costs and related materials to come to conclusions</t>
  </si>
  <si>
    <t xml:space="preserve">Growth rates by region are year over year. The first year is estimated using Fouth (pronounced FORT) Woodlock model. The growth rates are a percentage and should be entered as a decimal </t>
  </si>
  <si>
    <t>Example If you think that you will sell 250 kits the first year and 500 kits the second, your growth rate is 100% (entered as 1)  (New year-Old Year)/Old Year)   another equation will account for the math to reflect the change</t>
  </si>
  <si>
    <t>The number of months is then multipled by $10,000 to give a fairly good estimate on salary, supplies, etc costs for a lab per month.</t>
  </si>
  <si>
    <t>FOUTH WOODLOCK 1st Year Revenue Estimation tool (Wrong, but useful)</t>
  </si>
  <si>
    <t>FDM (Final Decision Maker)- These are the number of potential customers that could benefit from the innovation (product or service). This can be a distributor, location or purchaser. It is not the number people for 1 purchasing location that need to agree to buy.</t>
  </si>
  <si>
    <t>MA (Market Awareness)- What percentage of the market can you make aware of the innovation in the 1st year (awareness is not usually as high as you think)</t>
  </si>
  <si>
    <t>WFDM (Willing Final Decision Makers)- What percentage of the Market Awareness do you think would be willing to activitly learn in order to potentially buy in the first year</t>
  </si>
  <si>
    <t>AFDM( Able Final Decision Makers)- What percentage of the WFDM do you think CAN buy? AKA in their budget or immediate ability.</t>
  </si>
  <si>
    <t>Customer Engagement Numner- This is FDM*MA*WFDM*AFDM.  It is used in other calculations.</t>
  </si>
  <si>
    <t>RR (Repeat Rate)- What percentage of customers who bought are likely to buy again in the first year. Typically high</t>
  </si>
  <si>
    <t># of times bought per year a customer would buy a given quantity. The key is avg customer.  This is NOT the total volume of all customers (that is calculated separately). Example: On average a customer will buy 5 kits each time they buy in the North America Region. The customer purchases every 2 weeks.  5 kits times 26 (52 weeks/2)= 130.  You would put in 130</t>
  </si>
  <si>
    <t>Consumable average price in USD.  This just the unit price. It does not account for any other services or equipment that could be a one time purchase or bought only once a year.  These are the razors, not the holders</t>
  </si>
  <si>
    <t>One Time Charges- These are charges that only happen once a year or only once during the life of the customer.  Think about razor blade holders. This can be used for the total of a first year sale but is not taken into full acount for the full 5 year NPV as they tend to be an add on and lower margin.</t>
  </si>
  <si>
    <t>The Discount Rate, G&amp;A OH, and  Sale Marketing OH are calculated during the annual budget and set by finance for the fiscal year.</t>
  </si>
  <si>
    <t>IF you fill in the Prelim Business tab it will automatically fill the model in on the NPV used in the business case tab</t>
  </si>
  <si>
    <t>Fourth Woodlock will auto populate to duplicate the Prelim Bus Case</t>
  </si>
  <si>
    <t>Discount Rate is usually 12 to 15%, (15% is the default input).  Sales overhead is typically less than 20% and General overhead less than 10%. We use 19.6 and 9.8%.</t>
  </si>
  <si>
    <t>Regional/ Association Certification</t>
  </si>
  <si>
    <t>Attorney Fees</t>
  </si>
  <si>
    <t>Professional Fees</t>
  </si>
  <si>
    <t>Misc</t>
  </si>
  <si>
    <t>Nanofiber carbon capture filter</t>
  </si>
  <si>
    <t>J. Smith</t>
  </si>
  <si>
    <t>commerical and residental construction for HVAC, personal HVAC</t>
  </si>
  <si>
    <t>Early adoption rate based on HVAC data</t>
  </si>
  <si>
    <t>New product message focus and peneration- ground work laid by less change filter systesm</t>
  </si>
  <si>
    <t>Based on many early adopters change once a year</t>
  </si>
  <si>
    <t>US census from 2016 330,000,000 people first year is half a year</t>
  </si>
  <si>
    <t>Based on $85 ket kit fand we are 8 times the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</si>
</sst>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44" fontId="0" fillId="0" borderId="1" xfId="1" applyFont="1" applyBorder="1" applyProtection="1">
      <protection locked="0"/>
    </xf>
    <xf numFmtId="44" fontId="5" fillId="0" borderId="1" xfId="1" applyFont="1" applyBorder="1" applyProtection="1">
      <protection locked="0"/>
    </xf>
    <xf numFmtId="164" fontId="5" fillId="0" borderId="1" xfId="3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9" fontId="5" fillId="0" borderId="1" xfId="0" applyNumberFormat="1" applyFont="1" applyBorder="1" applyProtection="1">
      <protection locked="0"/>
    </xf>
    <xf numFmtId="44" fontId="5" fillId="0" borderId="1" xfId="1" applyFont="1" applyFill="1" applyBorder="1" applyProtection="1">
      <protection locked="0"/>
    </xf>
    <xf numFmtId="164" fontId="0" fillId="0" borderId="1" xfId="3" applyNumberFormat="1" applyFont="1" applyBorder="1" applyAlignment="1" applyProtection="1">
      <alignment horizontal="center"/>
      <protection locked="0"/>
    </xf>
    <xf numFmtId="9" fontId="0" fillId="0" borderId="1" xfId="2" applyFont="1" applyBorder="1" applyAlignment="1" applyProtection="1">
      <alignment horizontal="center"/>
      <protection locked="0"/>
    </xf>
    <xf numFmtId="9" fontId="0" fillId="0" borderId="1" xfId="2" applyFont="1" applyBorder="1" applyProtection="1">
      <protection locked="0"/>
    </xf>
    <xf numFmtId="164" fontId="0" fillId="0" borderId="1" xfId="3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right"/>
    </xf>
    <xf numFmtId="8" fontId="2" fillId="2" borderId="1" xfId="1" applyNumberFormat="1" applyFont="1" applyFill="1" applyBorder="1" applyProtection="1"/>
    <xf numFmtId="0" fontId="0" fillId="0" borderId="0" xfId="0" applyProtection="1"/>
    <xf numFmtId="9" fontId="2" fillId="2" borderId="1" xfId="1" applyNumberFormat="1" applyFont="1" applyFill="1" applyBorder="1" applyProtection="1"/>
    <xf numFmtId="44" fontId="2" fillId="2" borderId="1" xfId="1" applyFont="1" applyFill="1" applyBorder="1" applyProtection="1"/>
    <xf numFmtId="9" fontId="2" fillId="2" borderId="1" xfId="2" applyFont="1" applyFill="1" applyBorder="1" applyProtection="1"/>
    <xf numFmtId="0" fontId="0" fillId="2" borderId="1" xfId="0" applyFill="1" applyBorder="1" applyProtection="1"/>
    <xf numFmtId="44" fontId="2" fillId="2" borderId="0" xfId="0" applyNumberFormat="1" applyFont="1" applyFill="1" applyProtection="1"/>
    <xf numFmtId="0" fontId="2" fillId="2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164" fontId="2" fillId="2" borderId="1" xfId="3" applyNumberFormat="1" applyFont="1" applyFill="1" applyBorder="1" applyProtection="1"/>
    <xf numFmtId="44" fontId="2" fillId="2" borderId="1" xfId="0" applyNumberFormat="1" applyFont="1" applyFill="1" applyBorder="1" applyProtection="1"/>
    <xf numFmtId="165" fontId="2" fillId="2" borderId="1" xfId="1" applyNumberFormat="1" applyFont="1" applyFill="1" applyBorder="1" applyProtection="1"/>
    <xf numFmtId="165" fontId="2" fillId="2" borderId="1" xfId="0" applyNumberFormat="1" applyFont="1" applyFill="1" applyBorder="1" applyProtection="1"/>
    <xf numFmtId="166" fontId="2" fillId="2" borderId="1" xfId="2" applyNumberFormat="1" applyFont="1" applyFill="1" applyBorder="1" applyProtection="1"/>
    <xf numFmtId="165" fontId="0" fillId="2" borderId="1" xfId="0" applyNumberFormat="1" applyFill="1" applyBorder="1" applyProtection="1"/>
    <xf numFmtId="0" fontId="2" fillId="2" borderId="5" xfId="0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2" fillId="2" borderId="2" xfId="0" applyFont="1" applyFill="1" applyBorder="1" applyProtection="1"/>
    <xf numFmtId="44" fontId="2" fillId="2" borderId="0" xfId="1" applyFont="1" applyFill="1" applyProtection="1"/>
    <xf numFmtId="0" fontId="2" fillId="2" borderId="1" xfId="0" applyFont="1" applyFill="1" applyBorder="1" applyAlignment="1" applyProtection="1">
      <alignment horizontal="left"/>
    </xf>
    <xf numFmtId="43" fontId="2" fillId="2" borderId="1" xfId="3" applyNumberFormat="1" applyFont="1" applyFill="1" applyBorder="1" applyProtection="1"/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/>
    </xf>
    <xf numFmtId="43" fontId="0" fillId="0" borderId="1" xfId="3" applyFont="1" applyBorder="1" applyProtection="1">
      <protection locked="0"/>
    </xf>
    <xf numFmtId="0" fontId="2" fillId="2" borderId="1" xfId="0" applyFont="1" applyFill="1" applyBorder="1" applyAlignment="1" applyProtection="1">
      <alignment horizontal="left"/>
    </xf>
    <xf numFmtId="44" fontId="2" fillId="2" borderId="3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</xf>
    <xf numFmtId="44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right"/>
    </xf>
    <xf numFmtId="14" fontId="5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wrapText="1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F094-73BF-42AA-9019-5E6D6B7084EF}">
  <dimension ref="A1:A44"/>
  <sheetViews>
    <sheetView topLeftCell="A14" workbookViewId="0">
      <selection activeCell="A45" sqref="A45"/>
    </sheetView>
  </sheetViews>
  <sheetFormatPr baseColWidth="10" defaultColWidth="8.83203125" defaultRowHeight="15" x14ac:dyDescent="0.2"/>
  <cols>
    <col min="1" max="1" width="230.33203125" style="36" customWidth="1"/>
  </cols>
  <sheetData>
    <row r="1" spans="1:1" ht="16" x14ac:dyDescent="0.2">
      <c r="A1" s="55" t="s">
        <v>103</v>
      </c>
    </row>
    <row r="3" spans="1:1" ht="16" x14ac:dyDescent="0.2">
      <c r="A3" s="36" t="s">
        <v>104</v>
      </c>
    </row>
    <row r="4" spans="1:1" ht="16" x14ac:dyDescent="0.2">
      <c r="A4" s="36" t="s">
        <v>105</v>
      </c>
    </row>
    <row r="5" spans="1:1" ht="16" x14ac:dyDescent="0.2">
      <c r="A5" s="36" t="s">
        <v>106</v>
      </c>
    </row>
    <row r="6" spans="1:1" ht="16" x14ac:dyDescent="0.2">
      <c r="A6" s="36" t="s">
        <v>108</v>
      </c>
    </row>
    <row r="7" spans="1:1" ht="16" x14ac:dyDescent="0.2">
      <c r="A7" s="36" t="s">
        <v>107</v>
      </c>
    </row>
    <row r="8" spans="1:1" ht="16" x14ac:dyDescent="0.2">
      <c r="A8" s="36" t="s">
        <v>109</v>
      </c>
    </row>
    <row r="9" spans="1:1" ht="16" x14ac:dyDescent="0.2">
      <c r="A9" s="36" t="s">
        <v>110</v>
      </c>
    </row>
    <row r="10" spans="1:1" ht="16" x14ac:dyDescent="0.2">
      <c r="A10" s="36" t="s">
        <v>111</v>
      </c>
    </row>
    <row r="11" spans="1:1" ht="16" x14ac:dyDescent="0.2">
      <c r="A11" s="36" t="s">
        <v>112</v>
      </c>
    </row>
    <row r="13" spans="1:1" ht="16" x14ac:dyDescent="0.2">
      <c r="A13" s="36" t="s">
        <v>113</v>
      </c>
    </row>
    <row r="15" spans="1:1" ht="16" x14ac:dyDescent="0.2">
      <c r="A15" s="36" t="s">
        <v>114</v>
      </c>
    </row>
    <row r="16" spans="1:1" ht="16" x14ac:dyDescent="0.2">
      <c r="A16" s="36" t="s">
        <v>124</v>
      </c>
    </row>
    <row r="18" spans="1:1" ht="16" x14ac:dyDescent="0.2">
      <c r="A18" s="36" t="s">
        <v>115</v>
      </c>
    </row>
    <row r="19" spans="1:1" ht="16" x14ac:dyDescent="0.2">
      <c r="A19" s="36" t="s">
        <v>116</v>
      </c>
    </row>
    <row r="20" spans="1:1" ht="16" x14ac:dyDescent="0.2">
      <c r="A20" s="36" t="s">
        <v>117</v>
      </c>
    </row>
    <row r="21" spans="1:1" ht="16" x14ac:dyDescent="0.2">
      <c r="A21" s="36" t="s">
        <v>118</v>
      </c>
    </row>
    <row r="22" spans="1:1" ht="16" x14ac:dyDescent="0.2">
      <c r="A22" s="36" t="s">
        <v>119</v>
      </c>
    </row>
    <row r="24" spans="1:1" ht="16" x14ac:dyDescent="0.2">
      <c r="A24" s="36" t="s">
        <v>120</v>
      </c>
    </row>
    <row r="25" spans="1:1" ht="16" x14ac:dyDescent="0.2">
      <c r="A25" s="36" t="s">
        <v>121</v>
      </c>
    </row>
    <row r="27" spans="1:1" ht="16" x14ac:dyDescent="0.2">
      <c r="A27" s="36" t="s">
        <v>122</v>
      </c>
    </row>
    <row r="28" spans="1:1" ht="16" x14ac:dyDescent="0.2">
      <c r="A28" s="36" t="s">
        <v>123</v>
      </c>
    </row>
    <row r="30" spans="1:1" ht="16" x14ac:dyDescent="0.2">
      <c r="A30" s="36" t="s">
        <v>125</v>
      </c>
    </row>
    <row r="31" spans="1:1" ht="16" x14ac:dyDescent="0.2">
      <c r="A31" s="36" t="s">
        <v>136</v>
      </c>
    </row>
    <row r="32" spans="1:1" ht="16" x14ac:dyDescent="0.2">
      <c r="A32" s="36" t="s">
        <v>126</v>
      </c>
    </row>
    <row r="33" spans="1:1" ht="16" x14ac:dyDescent="0.2">
      <c r="A33" s="36" t="s">
        <v>127</v>
      </c>
    </row>
    <row r="34" spans="1:1" ht="16" x14ac:dyDescent="0.2">
      <c r="A34" s="36" t="s">
        <v>128</v>
      </c>
    </row>
    <row r="35" spans="1:1" ht="16" x14ac:dyDescent="0.2">
      <c r="A35" s="36" t="s">
        <v>129</v>
      </c>
    </row>
    <row r="36" spans="1:1" ht="16" x14ac:dyDescent="0.2">
      <c r="A36" s="36" t="s">
        <v>130</v>
      </c>
    </row>
    <row r="38" spans="1:1" ht="16" x14ac:dyDescent="0.2">
      <c r="A38" s="36" t="s">
        <v>131</v>
      </c>
    </row>
    <row r="39" spans="1:1" ht="32" x14ac:dyDescent="0.2">
      <c r="A39" s="36" t="s">
        <v>132</v>
      </c>
    </row>
    <row r="40" spans="1:1" ht="16" x14ac:dyDescent="0.2">
      <c r="A40" s="36" t="s">
        <v>133</v>
      </c>
    </row>
    <row r="41" spans="1:1" ht="16" x14ac:dyDescent="0.2">
      <c r="A41" s="36" t="s">
        <v>134</v>
      </c>
    </row>
    <row r="43" spans="1:1" ht="16" x14ac:dyDescent="0.2">
      <c r="A43" s="36" t="s">
        <v>135</v>
      </c>
    </row>
    <row r="44" spans="1:1" ht="16" x14ac:dyDescent="0.2">
      <c r="A44" s="36" t="s">
        <v>138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3F59-A778-4440-8632-405FD368B739}">
  <dimension ref="A1:K71"/>
  <sheetViews>
    <sheetView zoomScale="80" zoomScaleNormal="80" workbookViewId="0">
      <selection activeCell="G52" sqref="G52"/>
    </sheetView>
  </sheetViews>
  <sheetFormatPr baseColWidth="10" defaultColWidth="9.1640625" defaultRowHeight="15" x14ac:dyDescent="0.2"/>
  <cols>
    <col min="1" max="1" width="21.1640625" style="14" customWidth="1"/>
    <col min="2" max="2" width="19.5" style="14" customWidth="1"/>
    <col min="3" max="3" width="23.1640625" style="14" bestFit="1" customWidth="1"/>
    <col min="4" max="6" width="19.5" style="14" customWidth="1"/>
    <col min="7" max="7" width="28.1640625" style="14" bestFit="1" customWidth="1"/>
    <col min="8" max="8" width="19.1640625" style="14" bestFit="1" customWidth="1"/>
    <col min="9" max="9" width="10.33203125" style="14" customWidth="1"/>
    <col min="10" max="11" width="17.6640625" style="14" hidden="1" customWidth="1"/>
    <col min="12" max="16384" width="9.1640625" style="14"/>
  </cols>
  <sheetData>
    <row r="1" spans="1:11" x14ac:dyDescent="0.2">
      <c r="A1" s="12" t="s">
        <v>0</v>
      </c>
      <c r="B1" s="52" t="s">
        <v>143</v>
      </c>
      <c r="C1" s="52"/>
      <c r="D1" s="52"/>
      <c r="E1" s="52"/>
      <c r="F1" s="52"/>
      <c r="G1" s="12" t="s">
        <v>6</v>
      </c>
      <c r="H1" s="13">
        <f>NPV(H6,J7:J12)</f>
        <v>84137479.726095393</v>
      </c>
    </row>
    <row r="2" spans="1:11" x14ac:dyDescent="0.2">
      <c r="A2" s="12" t="s">
        <v>1</v>
      </c>
      <c r="B2" s="52" t="s">
        <v>144</v>
      </c>
      <c r="C2" s="52"/>
      <c r="D2" s="52"/>
      <c r="E2" s="52"/>
      <c r="F2" s="52"/>
      <c r="G2" s="12" t="s">
        <v>7</v>
      </c>
      <c r="H2" s="15">
        <f>IRR(J7:J12)</f>
        <v>5.4258771843087503</v>
      </c>
    </row>
    <row r="3" spans="1:11" x14ac:dyDescent="0.2">
      <c r="A3" s="12" t="s">
        <v>2</v>
      </c>
      <c r="B3" s="4" t="s">
        <v>97</v>
      </c>
      <c r="C3" s="12" t="s">
        <v>3</v>
      </c>
      <c r="D3" s="52"/>
      <c r="E3" s="52"/>
      <c r="F3" s="52"/>
      <c r="G3" s="12" t="s">
        <v>10</v>
      </c>
      <c r="H3" s="16">
        <f>B36</f>
        <v>1099300</v>
      </c>
    </row>
    <row r="4" spans="1:11" x14ac:dyDescent="0.2">
      <c r="A4" s="12" t="s">
        <v>4</v>
      </c>
      <c r="B4" s="5">
        <v>43839</v>
      </c>
      <c r="C4" s="12" t="s">
        <v>5</v>
      </c>
      <c r="D4" s="54">
        <v>44743</v>
      </c>
      <c r="E4" s="52"/>
      <c r="F4" s="52"/>
      <c r="G4" s="12" t="s">
        <v>11</v>
      </c>
      <c r="H4" s="16">
        <f>H21</f>
        <v>378246012.375</v>
      </c>
    </row>
    <row r="5" spans="1:11" x14ac:dyDescent="0.2">
      <c r="A5" s="12" t="s">
        <v>80</v>
      </c>
      <c r="B5" s="6">
        <v>7.0000000000000007E-2</v>
      </c>
      <c r="C5" s="12" t="s">
        <v>14</v>
      </c>
      <c r="D5" s="52" t="s">
        <v>98</v>
      </c>
      <c r="E5" s="52"/>
      <c r="F5" s="52"/>
      <c r="G5" s="12" t="s">
        <v>12</v>
      </c>
      <c r="H5" s="16">
        <f>H37</f>
        <v>171815481.64300004</v>
      </c>
    </row>
    <row r="6" spans="1:11" x14ac:dyDescent="0.2">
      <c r="A6" s="12" t="s">
        <v>13</v>
      </c>
      <c r="B6" s="52" t="s">
        <v>145</v>
      </c>
      <c r="C6" s="52"/>
      <c r="D6" s="52"/>
      <c r="E6" s="52"/>
      <c r="F6" s="52"/>
      <c r="G6" s="12" t="s">
        <v>9</v>
      </c>
      <c r="H6" s="17">
        <v>0.15</v>
      </c>
    </row>
    <row r="7" spans="1:11" x14ac:dyDescent="0.2">
      <c r="A7" s="18"/>
      <c r="B7" s="18"/>
      <c r="C7" s="18"/>
      <c r="D7" s="18"/>
      <c r="E7" s="18"/>
      <c r="F7" s="18"/>
      <c r="G7" s="18"/>
      <c r="H7" s="18"/>
      <c r="J7" s="19">
        <f>B36*-1</f>
        <v>-1099300</v>
      </c>
      <c r="K7" s="20" t="s">
        <v>41</v>
      </c>
    </row>
    <row r="8" spans="1:11" x14ac:dyDescent="0.2">
      <c r="A8" s="53" t="s">
        <v>73</v>
      </c>
      <c r="B8" s="53"/>
      <c r="C8" s="21" t="s">
        <v>23</v>
      </c>
      <c r="D8" s="21" t="s">
        <v>27</v>
      </c>
      <c r="E8" s="21" t="s">
        <v>26</v>
      </c>
      <c r="F8" s="21" t="s">
        <v>25</v>
      </c>
      <c r="G8" s="21" t="s">
        <v>24</v>
      </c>
      <c r="H8" s="22" t="s">
        <v>60</v>
      </c>
      <c r="J8" s="19">
        <f>C37</f>
        <v>4431150</v>
      </c>
      <c r="K8" s="20" t="s">
        <v>51</v>
      </c>
    </row>
    <row r="9" spans="1:11" x14ac:dyDescent="0.2">
      <c r="A9" s="22" t="s">
        <v>20</v>
      </c>
      <c r="B9" s="16">
        <f>C67</f>
        <v>500</v>
      </c>
      <c r="C9" s="23">
        <f>C68/C67</f>
        <v>20212.5</v>
      </c>
      <c r="D9" s="35">
        <f>C9*(1+D51)</f>
        <v>51137.625000000007</v>
      </c>
      <c r="E9" s="35">
        <f t="shared" ref="E9:G9" si="0">D9*(1+E51)</f>
        <v>111224.33437500001</v>
      </c>
      <c r="F9" s="35">
        <f t="shared" si="0"/>
        <v>222448.66875000001</v>
      </c>
      <c r="G9" s="35">
        <f t="shared" si="0"/>
        <v>351468.89662500005</v>
      </c>
      <c r="H9" s="23">
        <f>SUM(C9:G9)</f>
        <v>756492.0247500001</v>
      </c>
      <c r="J9" s="19">
        <f>D37</f>
        <v>11467078.500000004</v>
      </c>
      <c r="K9" s="20" t="s">
        <v>52</v>
      </c>
    </row>
    <row r="10" spans="1:11" x14ac:dyDescent="0.2">
      <c r="A10" s="22" t="s">
        <v>21</v>
      </c>
      <c r="B10" s="16">
        <f>D67</f>
        <v>500</v>
      </c>
      <c r="C10" s="23">
        <f>D68/D67</f>
        <v>0</v>
      </c>
      <c r="D10" s="35">
        <f t="shared" ref="D10:G13" si="1">C10*(1+D52)</f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23">
        <f t="shared" ref="H10:H37" si="2">SUM(C10:G10)</f>
        <v>0</v>
      </c>
      <c r="J10" s="19">
        <f>E37</f>
        <v>25216848.237500001</v>
      </c>
      <c r="K10" s="20" t="s">
        <v>53</v>
      </c>
    </row>
    <row r="11" spans="1:11" x14ac:dyDescent="0.2">
      <c r="A11" s="22" t="s">
        <v>22</v>
      </c>
      <c r="B11" s="16">
        <f>E67</f>
        <v>500</v>
      </c>
      <c r="C11" s="23">
        <f>E68/E67</f>
        <v>0</v>
      </c>
      <c r="D11" s="35">
        <f t="shared" si="1"/>
        <v>0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23">
        <f t="shared" si="2"/>
        <v>0</v>
      </c>
      <c r="J11" s="19">
        <f>F37</f>
        <v>50575996.475000001</v>
      </c>
      <c r="K11" s="20" t="s">
        <v>54</v>
      </c>
    </row>
    <row r="12" spans="1:11" x14ac:dyDescent="0.2">
      <c r="A12" s="22" t="s">
        <v>66</v>
      </c>
      <c r="B12" s="16">
        <f>F67</f>
        <v>500</v>
      </c>
      <c r="C12" s="23">
        <f>F68/F67</f>
        <v>0</v>
      </c>
      <c r="D12" s="35">
        <f t="shared" si="1"/>
        <v>0</v>
      </c>
      <c r="E12" s="35">
        <f t="shared" si="1"/>
        <v>0</v>
      </c>
      <c r="F12" s="35">
        <f t="shared" si="1"/>
        <v>0</v>
      </c>
      <c r="G12" s="35">
        <f t="shared" si="1"/>
        <v>0</v>
      </c>
      <c r="H12" s="23">
        <f t="shared" si="2"/>
        <v>0</v>
      </c>
      <c r="J12" s="19">
        <f>G37</f>
        <v>80124408.430500031</v>
      </c>
      <c r="K12" s="20" t="s">
        <v>55</v>
      </c>
    </row>
    <row r="13" spans="1:11" x14ac:dyDescent="0.2">
      <c r="A13" s="22" t="s">
        <v>67</v>
      </c>
      <c r="B13" s="16">
        <f>G67</f>
        <v>500</v>
      </c>
      <c r="C13" s="23">
        <f>G68/G67</f>
        <v>0</v>
      </c>
      <c r="D13" s="35">
        <f t="shared" si="1"/>
        <v>0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23">
        <f t="shared" si="2"/>
        <v>0</v>
      </c>
    </row>
    <row r="14" spans="1:11" x14ac:dyDescent="0.2">
      <c r="A14" s="22" t="s">
        <v>43</v>
      </c>
      <c r="B14" s="16"/>
      <c r="C14" s="23">
        <f>SUM(C9:C13)</f>
        <v>20212.5</v>
      </c>
      <c r="D14" s="23">
        <f t="shared" ref="D14:H14" si="3">SUM(D9:D13)</f>
        <v>51137.625000000007</v>
      </c>
      <c r="E14" s="23">
        <f t="shared" si="3"/>
        <v>111224.33437500001</v>
      </c>
      <c r="F14" s="23">
        <f t="shared" si="3"/>
        <v>222448.66875000001</v>
      </c>
      <c r="G14" s="23">
        <f t="shared" si="3"/>
        <v>351468.89662500005</v>
      </c>
      <c r="H14" s="23">
        <f t="shared" si="3"/>
        <v>756492.0247500001</v>
      </c>
    </row>
    <row r="15" spans="1:11" x14ac:dyDescent="0.2">
      <c r="A15" s="22"/>
      <c r="B15" s="18"/>
      <c r="C15" s="21" t="s">
        <v>29</v>
      </c>
      <c r="D15" s="21" t="s">
        <v>33</v>
      </c>
      <c r="E15" s="21" t="s">
        <v>32</v>
      </c>
      <c r="F15" s="21" t="s">
        <v>31</v>
      </c>
      <c r="G15" s="21" t="s">
        <v>30</v>
      </c>
      <c r="H15" s="22" t="s">
        <v>28</v>
      </c>
    </row>
    <row r="16" spans="1:11" x14ac:dyDescent="0.2">
      <c r="A16" s="22" t="s">
        <v>20</v>
      </c>
      <c r="B16" s="24">
        <f>B9</f>
        <v>500</v>
      </c>
      <c r="C16" s="25">
        <f>$B$9*C9</f>
        <v>10106250</v>
      </c>
      <c r="D16" s="25">
        <f t="shared" ref="D16:G16" si="4">$B$9*D9</f>
        <v>25568812.500000004</v>
      </c>
      <c r="E16" s="25">
        <f t="shared" si="4"/>
        <v>55612167.1875</v>
      </c>
      <c r="F16" s="25">
        <f t="shared" si="4"/>
        <v>111224334.375</v>
      </c>
      <c r="G16" s="25">
        <f t="shared" si="4"/>
        <v>175734448.31250003</v>
      </c>
      <c r="H16" s="25">
        <f t="shared" si="2"/>
        <v>378246012.375</v>
      </c>
    </row>
    <row r="17" spans="1:8" x14ac:dyDescent="0.2">
      <c r="A17" s="22" t="s">
        <v>21</v>
      </c>
      <c r="B17" s="24">
        <f t="shared" ref="B17:B20" si="5">B10</f>
        <v>500</v>
      </c>
      <c r="C17" s="25">
        <f>$B$10*C10</f>
        <v>0</v>
      </c>
      <c r="D17" s="25">
        <f t="shared" ref="D17:G17" si="6">$B$10*D10</f>
        <v>0</v>
      </c>
      <c r="E17" s="25">
        <f t="shared" si="6"/>
        <v>0</v>
      </c>
      <c r="F17" s="25">
        <f t="shared" si="6"/>
        <v>0</v>
      </c>
      <c r="G17" s="25">
        <f t="shared" si="6"/>
        <v>0</v>
      </c>
      <c r="H17" s="25">
        <f t="shared" si="2"/>
        <v>0</v>
      </c>
    </row>
    <row r="18" spans="1:8" x14ac:dyDescent="0.2">
      <c r="A18" s="22" t="s">
        <v>22</v>
      </c>
      <c r="B18" s="24">
        <f t="shared" si="5"/>
        <v>500</v>
      </c>
      <c r="C18" s="25">
        <f>$B$11*C11</f>
        <v>0</v>
      </c>
      <c r="D18" s="25">
        <f t="shared" ref="D18:G18" si="7">$B$11*D11</f>
        <v>0</v>
      </c>
      <c r="E18" s="25">
        <f t="shared" si="7"/>
        <v>0</v>
      </c>
      <c r="F18" s="25">
        <f t="shared" si="7"/>
        <v>0</v>
      </c>
      <c r="G18" s="25">
        <f t="shared" si="7"/>
        <v>0</v>
      </c>
      <c r="H18" s="25">
        <f t="shared" si="2"/>
        <v>0</v>
      </c>
    </row>
    <row r="19" spans="1:8" x14ac:dyDescent="0.2">
      <c r="A19" s="22" t="s">
        <v>66</v>
      </c>
      <c r="B19" s="24">
        <f t="shared" si="5"/>
        <v>500</v>
      </c>
      <c r="C19" s="25">
        <f>$B$12*C12</f>
        <v>0</v>
      </c>
      <c r="D19" s="25">
        <f t="shared" ref="D19:G19" si="8">$B$12*D12</f>
        <v>0</v>
      </c>
      <c r="E19" s="25">
        <f t="shared" si="8"/>
        <v>0</v>
      </c>
      <c r="F19" s="25">
        <f t="shared" si="8"/>
        <v>0</v>
      </c>
      <c r="G19" s="25">
        <f t="shared" si="8"/>
        <v>0</v>
      </c>
      <c r="H19" s="25">
        <f t="shared" si="2"/>
        <v>0</v>
      </c>
    </row>
    <row r="20" spans="1:8" x14ac:dyDescent="0.2">
      <c r="A20" s="22" t="s">
        <v>67</v>
      </c>
      <c r="B20" s="24">
        <f t="shared" si="5"/>
        <v>500</v>
      </c>
      <c r="C20" s="25">
        <f>$B$13*C13</f>
        <v>0</v>
      </c>
      <c r="D20" s="25">
        <f t="shared" ref="D20:G20" si="9">$B$13*D13</f>
        <v>0</v>
      </c>
      <c r="E20" s="25">
        <f t="shared" si="9"/>
        <v>0</v>
      </c>
      <c r="F20" s="25">
        <f t="shared" si="9"/>
        <v>0</v>
      </c>
      <c r="G20" s="25">
        <f t="shared" si="9"/>
        <v>0</v>
      </c>
      <c r="H20" s="25">
        <f t="shared" si="2"/>
        <v>0</v>
      </c>
    </row>
    <row r="21" spans="1:8" x14ac:dyDescent="0.2">
      <c r="A21" s="22" t="s">
        <v>34</v>
      </c>
      <c r="B21" s="18"/>
      <c r="C21" s="25">
        <f>SUM(C16:C20)</f>
        <v>10106250</v>
      </c>
      <c r="D21" s="25">
        <f t="shared" ref="D21:G21" si="10">SUM(D16:D20)</f>
        <v>25568812.500000004</v>
      </c>
      <c r="E21" s="25">
        <f t="shared" si="10"/>
        <v>55612167.1875</v>
      </c>
      <c r="F21" s="25">
        <f t="shared" si="10"/>
        <v>111224334.375</v>
      </c>
      <c r="G21" s="25">
        <f t="shared" si="10"/>
        <v>175734448.31250003</v>
      </c>
      <c r="H21" s="25">
        <f t="shared" si="2"/>
        <v>378246012.375</v>
      </c>
    </row>
    <row r="22" spans="1:8" x14ac:dyDescent="0.2">
      <c r="A22" s="22"/>
      <c r="B22" s="18"/>
      <c r="C22" s="18"/>
      <c r="D22" s="18"/>
      <c r="E22" s="18"/>
      <c r="F22" s="18"/>
      <c r="G22" s="18"/>
      <c r="H22" s="22" t="s">
        <v>28</v>
      </c>
    </row>
    <row r="23" spans="1:8" x14ac:dyDescent="0.2">
      <c r="A23" s="22" t="s">
        <v>42</v>
      </c>
      <c r="B23" s="2">
        <v>125</v>
      </c>
      <c r="C23" s="26">
        <f>$B$23*C14</f>
        <v>2526562.5</v>
      </c>
      <c r="D23" s="26">
        <f t="shared" ref="D23:G23" si="11">$B$23*D14</f>
        <v>6392203.1250000009</v>
      </c>
      <c r="E23" s="26">
        <f t="shared" si="11"/>
        <v>13903041.796875</v>
      </c>
      <c r="F23" s="26">
        <f t="shared" si="11"/>
        <v>27806083.59375</v>
      </c>
      <c r="G23" s="26">
        <f t="shared" si="11"/>
        <v>43933612.078125007</v>
      </c>
      <c r="H23" s="25">
        <f t="shared" si="2"/>
        <v>94561503.09375</v>
      </c>
    </row>
    <row r="24" spans="1:8" x14ac:dyDescent="0.2">
      <c r="A24" s="22" t="s">
        <v>35</v>
      </c>
      <c r="B24" s="16"/>
      <c r="C24" s="25">
        <f>C21-C23</f>
        <v>7579687.5</v>
      </c>
      <c r="D24" s="25">
        <f t="shared" ref="D24:G24" si="12">D21-D23</f>
        <v>19176609.375000004</v>
      </c>
      <c r="E24" s="25">
        <f t="shared" si="12"/>
        <v>41709125.390625</v>
      </c>
      <c r="F24" s="25">
        <f t="shared" si="12"/>
        <v>83418250.78125</v>
      </c>
      <c r="G24" s="25">
        <f t="shared" si="12"/>
        <v>131800836.23437503</v>
      </c>
      <c r="H24" s="25">
        <f t="shared" si="2"/>
        <v>283684509.28125</v>
      </c>
    </row>
    <row r="25" spans="1:8" x14ac:dyDescent="0.2">
      <c r="A25" s="22" t="s">
        <v>50</v>
      </c>
      <c r="B25" s="16"/>
      <c r="C25" s="17">
        <f>C24/C21</f>
        <v>0.75</v>
      </c>
      <c r="D25" s="17">
        <f t="shared" ref="D25:G25" si="13">D24/D21</f>
        <v>0.75</v>
      </c>
      <c r="E25" s="17">
        <f t="shared" si="13"/>
        <v>0.75</v>
      </c>
      <c r="F25" s="17">
        <f t="shared" si="13"/>
        <v>0.75</v>
      </c>
      <c r="G25" s="17">
        <f t="shared" si="13"/>
        <v>0.75</v>
      </c>
      <c r="H25" s="25"/>
    </row>
    <row r="26" spans="1:8" x14ac:dyDescent="0.2">
      <c r="A26" s="22" t="s">
        <v>40</v>
      </c>
      <c r="B26" s="27">
        <v>9.8000000000000004E-2</v>
      </c>
      <c r="C26" s="25">
        <f>($B$26*C21)</f>
        <v>990412.5</v>
      </c>
      <c r="D26" s="25">
        <f t="shared" ref="D26:G26" si="14">($B$26*D21)</f>
        <v>2505743.6250000005</v>
      </c>
      <c r="E26" s="25">
        <f t="shared" si="14"/>
        <v>5449992.3843750004</v>
      </c>
      <c r="F26" s="25">
        <f t="shared" si="14"/>
        <v>10899984.768750001</v>
      </c>
      <c r="G26" s="25">
        <f t="shared" si="14"/>
        <v>17221975.934625003</v>
      </c>
      <c r="H26" s="25">
        <f t="shared" si="2"/>
        <v>37068109.212750003</v>
      </c>
    </row>
    <row r="27" spans="1:8" x14ac:dyDescent="0.2">
      <c r="A27" s="22" t="s">
        <v>39</v>
      </c>
      <c r="B27" s="27">
        <v>0.19600000000000001</v>
      </c>
      <c r="C27" s="25">
        <f>($B$27*C21)</f>
        <v>1980825</v>
      </c>
      <c r="D27" s="25">
        <f t="shared" ref="D27:G27" si="15">($B$27*D21)</f>
        <v>5011487.2500000009</v>
      </c>
      <c r="E27" s="25">
        <f t="shared" si="15"/>
        <v>10899984.768750001</v>
      </c>
      <c r="F27" s="25">
        <f t="shared" si="15"/>
        <v>21799969.537500001</v>
      </c>
      <c r="G27" s="25">
        <f t="shared" si="15"/>
        <v>34443951.869250007</v>
      </c>
      <c r="H27" s="25">
        <f t="shared" si="2"/>
        <v>74136218.425500005</v>
      </c>
    </row>
    <row r="28" spans="1:8" x14ac:dyDescent="0.2">
      <c r="A28" s="22"/>
      <c r="B28" s="22" t="s">
        <v>8</v>
      </c>
      <c r="C28" s="21" t="s">
        <v>19</v>
      </c>
      <c r="D28" s="21" t="s">
        <v>18</v>
      </c>
      <c r="E28" s="21" t="s">
        <v>17</v>
      </c>
      <c r="F28" s="21" t="s">
        <v>16</v>
      </c>
      <c r="G28" s="21" t="s">
        <v>15</v>
      </c>
      <c r="H28" s="22" t="s">
        <v>28</v>
      </c>
    </row>
    <row r="29" spans="1:8" x14ac:dyDescent="0.2">
      <c r="A29" s="22" t="s">
        <v>37</v>
      </c>
      <c r="B29" s="3">
        <v>95</v>
      </c>
      <c r="C29" s="3">
        <v>2</v>
      </c>
      <c r="D29" s="3">
        <v>1</v>
      </c>
      <c r="E29" s="3">
        <v>1</v>
      </c>
      <c r="F29" s="3">
        <v>1</v>
      </c>
      <c r="G29" s="3">
        <v>1</v>
      </c>
      <c r="H29" s="22">
        <f>SUM(B29:G29)</f>
        <v>101</v>
      </c>
    </row>
    <row r="30" spans="1:8" x14ac:dyDescent="0.2">
      <c r="A30" s="22" t="s">
        <v>59</v>
      </c>
      <c r="B30" s="25">
        <f>(10000*B29)</f>
        <v>950000</v>
      </c>
      <c r="C30" s="25">
        <f t="shared" ref="C30:G30" si="16">(10000*C29)</f>
        <v>20000</v>
      </c>
      <c r="D30" s="25">
        <f t="shared" si="16"/>
        <v>10000</v>
      </c>
      <c r="E30" s="25">
        <f t="shared" si="16"/>
        <v>10000</v>
      </c>
      <c r="F30" s="25">
        <f t="shared" si="16"/>
        <v>10000</v>
      </c>
      <c r="G30" s="25">
        <f t="shared" si="16"/>
        <v>10000</v>
      </c>
      <c r="H30" s="25">
        <f>SUM(B30:G30)</f>
        <v>1010000</v>
      </c>
    </row>
    <row r="31" spans="1:8" x14ac:dyDescent="0.2">
      <c r="A31" s="22" t="s">
        <v>139</v>
      </c>
      <c r="B31" s="7">
        <v>5000</v>
      </c>
      <c r="C31" s="7">
        <v>0</v>
      </c>
      <c r="D31" s="7">
        <v>50000</v>
      </c>
      <c r="E31" s="7">
        <v>0</v>
      </c>
      <c r="F31" s="7">
        <v>0</v>
      </c>
      <c r="G31" s="7">
        <v>0</v>
      </c>
      <c r="H31" s="25">
        <f>SUM(B31:G31)</f>
        <v>55000</v>
      </c>
    </row>
    <row r="32" spans="1:8" x14ac:dyDescent="0.2">
      <c r="A32" s="22" t="s">
        <v>140</v>
      </c>
      <c r="B32" s="7">
        <v>12000</v>
      </c>
      <c r="C32" s="7">
        <v>25000</v>
      </c>
      <c r="D32" s="7">
        <v>0</v>
      </c>
      <c r="E32" s="7">
        <v>0</v>
      </c>
      <c r="F32" s="7">
        <v>0</v>
      </c>
      <c r="G32" s="7">
        <v>0</v>
      </c>
      <c r="H32" s="25">
        <f t="shared" ref="H32:H34" si="17">SUM(B32:G32)</f>
        <v>37000</v>
      </c>
    </row>
    <row r="33" spans="1:8" x14ac:dyDescent="0.2">
      <c r="A33" s="22" t="s">
        <v>141</v>
      </c>
      <c r="B33" s="7">
        <v>500</v>
      </c>
      <c r="C33" s="7">
        <v>500</v>
      </c>
      <c r="D33" s="7">
        <v>500</v>
      </c>
      <c r="E33" s="7">
        <v>500</v>
      </c>
      <c r="F33" s="7">
        <v>500</v>
      </c>
      <c r="G33" s="7">
        <v>500</v>
      </c>
      <c r="H33" s="25">
        <f t="shared" si="17"/>
        <v>3000</v>
      </c>
    </row>
    <row r="34" spans="1:8" x14ac:dyDescent="0.2">
      <c r="A34" s="22" t="s">
        <v>142</v>
      </c>
      <c r="B34" s="7">
        <v>0</v>
      </c>
      <c r="C34" s="7">
        <v>0</v>
      </c>
      <c r="D34" s="7">
        <v>0</v>
      </c>
      <c r="E34" s="7"/>
      <c r="F34" s="7">
        <v>0</v>
      </c>
      <c r="G34" s="7">
        <v>0</v>
      </c>
      <c r="H34" s="25">
        <f t="shared" si="17"/>
        <v>0</v>
      </c>
    </row>
    <row r="35" spans="1:8" x14ac:dyDescent="0.2">
      <c r="A35" s="22" t="s">
        <v>38</v>
      </c>
      <c r="B35" s="2">
        <v>131800</v>
      </c>
      <c r="C35" s="2">
        <v>131800</v>
      </c>
      <c r="D35" s="2">
        <v>131800</v>
      </c>
      <c r="E35" s="2">
        <v>131800</v>
      </c>
      <c r="F35" s="2">
        <v>131800</v>
      </c>
      <c r="G35" s="2">
        <v>0</v>
      </c>
      <c r="H35" s="25">
        <f>SUM(B35:G35)</f>
        <v>659000</v>
      </c>
    </row>
    <row r="36" spans="1:8" x14ac:dyDescent="0.2">
      <c r="A36" s="22" t="s">
        <v>41</v>
      </c>
      <c r="B36" s="25">
        <f>SUM(B30:B35)</f>
        <v>1099300</v>
      </c>
      <c r="C36" s="25">
        <f t="shared" ref="C36:G36" si="18">SUM(C30:C35)</f>
        <v>177300</v>
      </c>
      <c r="D36" s="25">
        <f t="shared" si="18"/>
        <v>192300</v>
      </c>
      <c r="E36" s="25">
        <f t="shared" si="18"/>
        <v>142300</v>
      </c>
      <c r="F36" s="25">
        <f t="shared" si="18"/>
        <v>142300</v>
      </c>
      <c r="G36" s="25">
        <f t="shared" si="18"/>
        <v>10500</v>
      </c>
      <c r="H36" s="25">
        <f>SUM(B36:G36)</f>
        <v>1764000</v>
      </c>
    </row>
    <row r="37" spans="1:8" x14ac:dyDescent="0.2">
      <c r="A37" s="22" t="s">
        <v>36</v>
      </c>
      <c r="B37" s="28"/>
      <c r="C37" s="26">
        <f>C24-C26-C27-C36</f>
        <v>4431150</v>
      </c>
      <c r="D37" s="26">
        <f t="shared" ref="D37:G37" si="19">D24-D26-D27-D36</f>
        <v>11467078.500000004</v>
      </c>
      <c r="E37" s="26">
        <f t="shared" si="19"/>
        <v>25216848.237500001</v>
      </c>
      <c r="F37" s="26">
        <f t="shared" si="19"/>
        <v>50575996.475000001</v>
      </c>
      <c r="G37" s="26">
        <f t="shared" si="19"/>
        <v>80124408.430500031</v>
      </c>
      <c r="H37" s="25">
        <f t="shared" si="2"/>
        <v>171815481.64300004</v>
      </c>
    </row>
    <row r="38" spans="1:8" x14ac:dyDescent="0.2">
      <c r="A38" s="22"/>
      <c r="B38" s="18"/>
      <c r="C38" s="18"/>
      <c r="D38" s="18"/>
      <c r="E38" s="18"/>
      <c r="F38" s="18"/>
      <c r="G38" s="18"/>
      <c r="H38" s="18"/>
    </row>
    <row r="39" spans="1:8" x14ac:dyDescent="0.2">
      <c r="A39" s="22" t="s">
        <v>46</v>
      </c>
      <c r="B39" s="52" t="s">
        <v>89</v>
      </c>
      <c r="C39" s="52"/>
      <c r="D39" s="52"/>
      <c r="E39" s="52"/>
      <c r="F39" s="52"/>
      <c r="G39" s="52"/>
      <c r="H39" s="52"/>
    </row>
    <row r="40" spans="1:8" x14ac:dyDescent="0.2">
      <c r="A40" s="22" t="s">
        <v>44</v>
      </c>
      <c r="B40" s="52" t="s">
        <v>90</v>
      </c>
      <c r="C40" s="52"/>
      <c r="D40" s="52"/>
      <c r="E40" s="52"/>
      <c r="F40" s="52"/>
      <c r="G40" s="52"/>
      <c r="H40" s="52"/>
    </row>
    <row r="41" spans="1:8" x14ac:dyDescent="0.2">
      <c r="A41" s="22" t="s">
        <v>45</v>
      </c>
      <c r="B41" s="52" t="s">
        <v>91</v>
      </c>
      <c r="C41" s="52"/>
      <c r="D41" s="52"/>
      <c r="E41" s="52"/>
      <c r="F41" s="52"/>
      <c r="G41" s="52"/>
      <c r="H41" s="52"/>
    </row>
    <row r="42" spans="1:8" x14ac:dyDescent="0.2">
      <c r="A42" s="22" t="s">
        <v>47</v>
      </c>
      <c r="B42" s="52" t="s">
        <v>92</v>
      </c>
      <c r="C42" s="52"/>
      <c r="D42" s="52"/>
      <c r="E42" s="52"/>
      <c r="F42" s="52"/>
      <c r="G42" s="52"/>
      <c r="H42" s="52"/>
    </row>
    <row r="43" spans="1:8" x14ac:dyDescent="0.2">
      <c r="A43" s="22" t="s">
        <v>48</v>
      </c>
      <c r="B43" s="52" t="s">
        <v>93</v>
      </c>
      <c r="C43" s="52"/>
      <c r="D43" s="52"/>
      <c r="E43" s="52"/>
      <c r="F43" s="52"/>
      <c r="G43" s="52"/>
      <c r="H43" s="52"/>
    </row>
    <row r="44" spans="1:8" x14ac:dyDescent="0.2">
      <c r="A44" s="22" t="s">
        <v>49</v>
      </c>
      <c r="B44" s="52" t="s">
        <v>94</v>
      </c>
      <c r="C44" s="52"/>
      <c r="D44" s="52"/>
      <c r="E44" s="52"/>
      <c r="F44" s="52"/>
      <c r="G44" s="52"/>
      <c r="H44" s="52"/>
    </row>
    <row r="45" spans="1:8" x14ac:dyDescent="0.2">
      <c r="A45" s="22" t="s">
        <v>56</v>
      </c>
      <c r="B45" s="52" t="s">
        <v>95</v>
      </c>
      <c r="C45" s="52"/>
      <c r="D45" s="52"/>
      <c r="E45" s="52"/>
      <c r="F45" s="52"/>
      <c r="G45" s="52"/>
      <c r="H45" s="52"/>
    </row>
    <row r="46" spans="1:8" x14ac:dyDescent="0.2">
      <c r="A46" s="22" t="s">
        <v>57</v>
      </c>
      <c r="B46" s="52" t="s">
        <v>96</v>
      </c>
      <c r="C46" s="52"/>
      <c r="D46" s="52"/>
      <c r="E46" s="52"/>
      <c r="F46" s="52"/>
      <c r="G46" s="52"/>
      <c r="H46" s="52"/>
    </row>
    <row r="47" spans="1:8" x14ac:dyDescent="0.2">
      <c r="A47" s="22" t="s">
        <v>58</v>
      </c>
      <c r="B47" s="52" t="s">
        <v>99</v>
      </c>
      <c r="C47" s="52"/>
      <c r="D47" s="52"/>
      <c r="E47" s="52"/>
      <c r="F47" s="52"/>
      <c r="G47" s="52"/>
      <c r="H47" s="52"/>
    </row>
    <row r="48" spans="1:8" x14ac:dyDescent="0.2">
      <c r="A48" s="22" t="s">
        <v>61</v>
      </c>
      <c r="B48" s="52"/>
      <c r="C48" s="52"/>
      <c r="D48" s="52"/>
      <c r="E48" s="52"/>
      <c r="F48" s="52"/>
      <c r="G48" s="52"/>
      <c r="H48" s="52"/>
    </row>
    <row r="49" spans="1:9" x14ac:dyDescent="0.2">
      <c r="A49" s="22" t="s">
        <v>62</v>
      </c>
      <c r="B49" s="52"/>
      <c r="C49" s="52"/>
      <c r="D49" s="52"/>
      <c r="E49" s="52"/>
      <c r="F49" s="52"/>
      <c r="G49" s="52"/>
      <c r="H49" s="52"/>
    </row>
    <row r="50" spans="1:9" x14ac:dyDescent="0.2">
      <c r="A50" s="22" t="s">
        <v>63</v>
      </c>
      <c r="B50" s="22" t="s">
        <v>64</v>
      </c>
      <c r="C50" s="22" t="s">
        <v>68</v>
      </c>
      <c r="D50" s="22" t="s">
        <v>69</v>
      </c>
      <c r="E50" s="22" t="s">
        <v>70</v>
      </c>
      <c r="F50" s="22" t="s">
        <v>71</v>
      </c>
      <c r="G50" s="22" t="s">
        <v>72</v>
      </c>
    </row>
    <row r="51" spans="1:9" x14ac:dyDescent="0.2">
      <c r="A51" s="29"/>
      <c r="B51" s="22" t="s">
        <v>20</v>
      </c>
      <c r="C51" s="16">
        <f>C71</f>
        <v>10209375</v>
      </c>
      <c r="D51" s="10">
        <v>1.53</v>
      </c>
      <c r="E51" s="10">
        <v>1.175</v>
      </c>
      <c r="F51" s="10">
        <v>1</v>
      </c>
      <c r="G51" s="10">
        <v>0.57999999999999996</v>
      </c>
    </row>
    <row r="52" spans="1:9" x14ac:dyDescent="0.2">
      <c r="A52" s="30"/>
      <c r="B52" s="22" t="s">
        <v>21</v>
      </c>
      <c r="C52" s="16">
        <f>D71</f>
        <v>0</v>
      </c>
      <c r="D52" s="10">
        <v>0</v>
      </c>
      <c r="E52" s="10">
        <v>0</v>
      </c>
      <c r="F52" s="10">
        <v>0</v>
      </c>
      <c r="G52" s="10">
        <v>0</v>
      </c>
    </row>
    <row r="53" spans="1:9" x14ac:dyDescent="0.2">
      <c r="A53" s="31"/>
      <c r="B53" s="22" t="s">
        <v>22</v>
      </c>
      <c r="C53" s="16">
        <f>E71</f>
        <v>0</v>
      </c>
      <c r="D53" s="10">
        <v>0</v>
      </c>
      <c r="E53" s="10">
        <v>0</v>
      </c>
      <c r="F53" s="10">
        <v>0</v>
      </c>
      <c r="G53" s="10">
        <v>0</v>
      </c>
    </row>
    <row r="54" spans="1:9" x14ac:dyDescent="0.2">
      <c r="A54" s="31"/>
      <c r="B54" s="22" t="s">
        <v>65</v>
      </c>
      <c r="C54" s="16">
        <f>F71</f>
        <v>0</v>
      </c>
      <c r="D54" s="10">
        <v>0</v>
      </c>
      <c r="E54" s="10">
        <v>0</v>
      </c>
      <c r="F54" s="10">
        <v>0</v>
      </c>
      <c r="G54" s="10">
        <v>0</v>
      </c>
    </row>
    <row r="55" spans="1:9" x14ac:dyDescent="0.2">
      <c r="A55" s="31"/>
      <c r="B55" s="22" t="s">
        <v>67</v>
      </c>
      <c r="C55" s="16">
        <f>G71</f>
        <v>0</v>
      </c>
      <c r="D55" s="10">
        <v>0</v>
      </c>
      <c r="E55" s="10">
        <v>0</v>
      </c>
      <c r="F55" s="10">
        <v>0</v>
      </c>
      <c r="G55" s="10">
        <v>0</v>
      </c>
    </row>
    <row r="56" spans="1:9" x14ac:dyDescent="0.2">
      <c r="B56" s="32" t="s">
        <v>43</v>
      </c>
      <c r="C56" s="33">
        <f>SUM(C51:C55)</f>
        <v>10209375</v>
      </c>
    </row>
    <row r="58" spans="1:9" ht="16" x14ac:dyDescent="0.2">
      <c r="A58" s="48" t="s">
        <v>81</v>
      </c>
      <c r="B58" s="49"/>
      <c r="C58" s="21" t="s">
        <v>20</v>
      </c>
      <c r="D58" s="21" t="s">
        <v>21</v>
      </c>
      <c r="E58" s="21" t="s">
        <v>22</v>
      </c>
      <c r="F58" s="21" t="s">
        <v>74</v>
      </c>
      <c r="G58" s="21" t="s">
        <v>67</v>
      </c>
      <c r="H58" s="50" t="s">
        <v>85</v>
      </c>
      <c r="I58" s="51"/>
    </row>
    <row r="59" spans="1:9" ht="60" customHeight="1" x14ac:dyDescent="0.2">
      <c r="A59" s="43" t="s">
        <v>75</v>
      </c>
      <c r="B59" s="43"/>
      <c r="C59" s="8">
        <f>330000000/2</f>
        <v>165000000</v>
      </c>
      <c r="D59" s="8">
        <v>0</v>
      </c>
      <c r="E59" s="8">
        <v>0</v>
      </c>
      <c r="F59" s="8">
        <v>0</v>
      </c>
      <c r="G59" s="8">
        <v>0</v>
      </c>
      <c r="H59" s="42" t="s">
        <v>149</v>
      </c>
      <c r="I59" s="42"/>
    </row>
    <row r="60" spans="1:9" ht="60" customHeight="1" x14ac:dyDescent="0.2">
      <c r="A60" s="43" t="s">
        <v>76</v>
      </c>
      <c r="B60" s="43"/>
      <c r="C60" s="9">
        <v>0.1</v>
      </c>
      <c r="D60" s="9">
        <v>0</v>
      </c>
      <c r="E60" s="9">
        <v>0</v>
      </c>
      <c r="F60" s="9">
        <v>0</v>
      </c>
      <c r="G60" s="9">
        <v>0</v>
      </c>
      <c r="H60" s="42" t="s">
        <v>147</v>
      </c>
      <c r="I60" s="42"/>
    </row>
    <row r="61" spans="1:9" ht="60" customHeight="1" x14ac:dyDescent="0.2">
      <c r="A61" s="43" t="s">
        <v>77</v>
      </c>
      <c r="B61" s="43"/>
      <c r="C61" s="9">
        <v>0.05</v>
      </c>
      <c r="D61" s="9">
        <v>0</v>
      </c>
      <c r="E61" s="9">
        <v>0</v>
      </c>
      <c r="F61" s="9">
        <v>0</v>
      </c>
      <c r="G61" s="9">
        <v>0</v>
      </c>
      <c r="H61" s="42" t="s">
        <v>146</v>
      </c>
      <c r="I61" s="42"/>
    </row>
    <row r="62" spans="1:9" ht="60" customHeight="1" x14ac:dyDescent="0.2">
      <c r="A62" s="43" t="s">
        <v>78</v>
      </c>
      <c r="B62" s="43"/>
      <c r="C62" s="9">
        <v>2.5000000000000001E-2</v>
      </c>
      <c r="D62" s="9">
        <v>0</v>
      </c>
      <c r="E62" s="9">
        <v>0</v>
      </c>
      <c r="F62" s="9">
        <v>0</v>
      </c>
      <c r="G62" s="9">
        <v>0</v>
      </c>
      <c r="H62" s="42" t="s">
        <v>102</v>
      </c>
      <c r="I62" s="42"/>
    </row>
    <row r="63" spans="1:9" hidden="1" x14ac:dyDescent="0.2">
      <c r="A63" s="39" t="s">
        <v>79</v>
      </c>
      <c r="B63" s="39"/>
      <c r="C63" s="22">
        <f>C59*C60*C61*C62</f>
        <v>20625</v>
      </c>
      <c r="D63" s="22">
        <f t="shared" ref="D63:G63" si="20">D59*D60*D61*D62</f>
        <v>0</v>
      </c>
      <c r="E63" s="22">
        <f t="shared" si="20"/>
        <v>0</v>
      </c>
      <c r="F63" s="22">
        <f t="shared" si="20"/>
        <v>0</v>
      </c>
      <c r="G63" s="22">
        <f t="shared" si="20"/>
        <v>0</v>
      </c>
      <c r="H63" s="46"/>
      <c r="I63" s="47"/>
    </row>
    <row r="64" spans="1:9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60" customHeight="1" x14ac:dyDescent="0.2">
      <c r="A65" s="39" t="s">
        <v>88</v>
      </c>
      <c r="B65" s="39"/>
      <c r="C65" s="10">
        <v>0.98</v>
      </c>
      <c r="D65" s="10">
        <v>0</v>
      </c>
      <c r="E65" s="10">
        <v>0</v>
      </c>
      <c r="F65" s="10">
        <v>0</v>
      </c>
      <c r="G65" s="10">
        <v>0</v>
      </c>
      <c r="H65" s="42" t="s">
        <v>101</v>
      </c>
      <c r="I65" s="42"/>
    </row>
    <row r="66" spans="1:9" ht="60" customHeight="1" x14ac:dyDescent="0.2">
      <c r="A66" s="43" t="s">
        <v>87</v>
      </c>
      <c r="B66" s="43"/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42" t="s">
        <v>148</v>
      </c>
      <c r="I66" s="42"/>
    </row>
    <row r="67" spans="1:9" ht="60" customHeight="1" x14ac:dyDescent="0.2">
      <c r="A67" s="39" t="s">
        <v>73</v>
      </c>
      <c r="B67" s="39"/>
      <c r="C67" s="1">
        <v>500</v>
      </c>
      <c r="D67" s="1">
        <v>500</v>
      </c>
      <c r="E67" s="1">
        <v>500</v>
      </c>
      <c r="F67" s="1">
        <v>500</v>
      </c>
      <c r="G67" s="1">
        <v>500</v>
      </c>
      <c r="H67" s="42" t="s">
        <v>150</v>
      </c>
      <c r="I67" s="42"/>
    </row>
    <row r="68" spans="1:9" x14ac:dyDescent="0.2">
      <c r="A68" s="39" t="s">
        <v>83</v>
      </c>
      <c r="B68" s="39"/>
      <c r="C68" s="16">
        <f>C63*C65*C66*C67</f>
        <v>10106250</v>
      </c>
      <c r="D68" s="16">
        <f t="shared" ref="D68:G68" si="21">D63*D65*D66*D67</f>
        <v>0</v>
      </c>
      <c r="E68" s="16">
        <f t="shared" si="21"/>
        <v>0</v>
      </c>
      <c r="F68" s="16">
        <f t="shared" si="21"/>
        <v>0</v>
      </c>
      <c r="G68" s="16">
        <f t="shared" si="21"/>
        <v>0</v>
      </c>
      <c r="H68" s="44">
        <f>SUM(C68:G68)</f>
        <v>10106250</v>
      </c>
      <c r="I68" s="45"/>
    </row>
    <row r="69" spans="1:9" ht="60" customHeight="1" x14ac:dyDescent="0.2">
      <c r="A69" s="39" t="s">
        <v>82</v>
      </c>
      <c r="B69" s="39"/>
      <c r="C69" s="1">
        <v>5</v>
      </c>
      <c r="D69" s="1">
        <v>5</v>
      </c>
      <c r="E69" s="1">
        <v>5</v>
      </c>
      <c r="F69" s="1">
        <v>5</v>
      </c>
      <c r="G69" s="1">
        <v>5</v>
      </c>
      <c r="H69" s="42" t="s">
        <v>100</v>
      </c>
      <c r="I69" s="42"/>
    </row>
    <row r="70" spans="1:9" x14ac:dyDescent="0.2">
      <c r="A70" s="34" t="s">
        <v>86</v>
      </c>
      <c r="B70" s="34"/>
      <c r="C70" s="16">
        <f>C63*C69</f>
        <v>103125</v>
      </c>
      <c r="D70" s="16">
        <f t="shared" ref="D70:G70" si="22">D63*D69</f>
        <v>0</v>
      </c>
      <c r="E70" s="16">
        <f t="shared" si="22"/>
        <v>0</v>
      </c>
      <c r="F70" s="16">
        <f t="shared" si="22"/>
        <v>0</v>
      </c>
      <c r="G70" s="16">
        <f t="shared" si="22"/>
        <v>0</v>
      </c>
      <c r="H70" s="40">
        <f>SUM(C70:G70)</f>
        <v>103125</v>
      </c>
      <c r="I70" s="41"/>
    </row>
    <row r="71" spans="1:9" x14ac:dyDescent="0.2">
      <c r="A71" s="39" t="s">
        <v>84</v>
      </c>
      <c r="B71" s="39"/>
      <c r="C71" s="16">
        <f>C68+C70</f>
        <v>10209375</v>
      </c>
      <c r="D71" s="16">
        <f t="shared" ref="D71:G71" si="23">D68+D70</f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  <c r="H71" s="40">
        <f>SUM(C71:G71)</f>
        <v>10209375</v>
      </c>
      <c r="I71" s="41"/>
    </row>
  </sheetData>
  <sheetProtection sheet="1" objects="1" scenarios="1"/>
  <mergeCells count="43">
    <mergeCell ref="B6:F6"/>
    <mergeCell ref="B1:F1"/>
    <mergeCell ref="B2:F2"/>
    <mergeCell ref="D3:F3"/>
    <mergeCell ref="D4:F4"/>
    <mergeCell ref="D5:F5"/>
    <mergeCell ref="B49:H49"/>
    <mergeCell ref="A8:B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A58:B58"/>
    <mergeCell ref="H58:I58"/>
    <mergeCell ref="A59:B59"/>
    <mergeCell ref="H59:I59"/>
    <mergeCell ref="A60:B60"/>
    <mergeCell ref="H60:I60"/>
    <mergeCell ref="A61:B61"/>
    <mergeCell ref="H61:I61"/>
    <mergeCell ref="A62:B62"/>
    <mergeCell ref="H62:I62"/>
    <mergeCell ref="A63:B63"/>
    <mergeCell ref="H63:I63"/>
    <mergeCell ref="A71:B71"/>
    <mergeCell ref="H71:I71"/>
    <mergeCell ref="A65:B65"/>
    <mergeCell ref="H65:I65"/>
    <mergeCell ref="A66:B66"/>
    <mergeCell ref="H66:I66"/>
    <mergeCell ref="A67:B67"/>
    <mergeCell ref="H67:I67"/>
    <mergeCell ref="A68:B68"/>
    <mergeCell ref="H68:I68"/>
    <mergeCell ref="A69:B69"/>
    <mergeCell ref="H69:I69"/>
    <mergeCell ref="H70:I70"/>
  </mergeCell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EC47-5124-4C87-8761-471CB597563B}">
  <sheetPr>
    <pageSetUpPr fitToPage="1"/>
  </sheetPr>
  <dimension ref="A1:I71"/>
  <sheetViews>
    <sheetView topLeftCell="A56" workbookViewId="0">
      <selection activeCell="A71" sqref="A70:B71"/>
    </sheetView>
  </sheetViews>
  <sheetFormatPr baseColWidth="10" defaultColWidth="8.83203125" defaultRowHeight="15" x14ac:dyDescent="0.2"/>
  <cols>
    <col min="1" max="1" width="30.5" bestFit="1" customWidth="1"/>
    <col min="3" max="7" width="15.6640625" customWidth="1"/>
    <col min="9" max="9" width="29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:9" hidden="1" x14ac:dyDescent="0.2"/>
    <row r="50" spans="1:9" hidden="1" x14ac:dyDescent="0.2"/>
    <row r="51" spans="1:9" hidden="1" x14ac:dyDescent="0.2"/>
    <row r="52" spans="1:9" hidden="1" x14ac:dyDescent="0.2"/>
    <row r="53" spans="1:9" hidden="1" x14ac:dyDescent="0.2"/>
    <row r="54" spans="1:9" hidden="1" x14ac:dyDescent="0.2"/>
    <row r="55" spans="1:9" hidden="1" x14ac:dyDescent="0.2"/>
    <row r="58" spans="1:9" ht="16" x14ac:dyDescent="0.2">
      <c r="A58" s="48" t="s">
        <v>81</v>
      </c>
      <c r="B58" s="49"/>
      <c r="C58" s="37" t="s">
        <v>20</v>
      </c>
      <c r="D58" s="37" t="s">
        <v>21</v>
      </c>
      <c r="E58" s="37" t="s">
        <v>22</v>
      </c>
      <c r="F58" s="37" t="s">
        <v>74</v>
      </c>
      <c r="G58" s="37" t="s">
        <v>67</v>
      </c>
      <c r="H58" s="50" t="s">
        <v>85</v>
      </c>
      <c r="I58" s="51"/>
    </row>
    <row r="59" spans="1:9" ht="60" customHeight="1" x14ac:dyDescent="0.2">
      <c r="A59" s="43" t="s">
        <v>75</v>
      </c>
      <c r="B59" s="43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42"/>
      <c r="I59" s="42"/>
    </row>
    <row r="60" spans="1:9" ht="60" customHeight="1" x14ac:dyDescent="0.2">
      <c r="A60" s="43" t="s">
        <v>76</v>
      </c>
      <c r="B60" s="43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42"/>
      <c r="I60" s="42"/>
    </row>
    <row r="61" spans="1:9" ht="60" customHeight="1" x14ac:dyDescent="0.2">
      <c r="A61" s="43" t="s">
        <v>77</v>
      </c>
      <c r="B61" s="43"/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42"/>
      <c r="I61" s="42"/>
    </row>
    <row r="62" spans="1:9" ht="60" customHeight="1" x14ac:dyDescent="0.2">
      <c r="A62" s="43" t="s">
        <v>78</v>
      </c>
      <c r="B62" s="43"/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42"/>
      <c r="I62" s="42"/>
    </row>
    <row r="63" spans="1:9" ht="18" hidden="1" customHeight="1" x14ac:dyDescent="0.2">
      <c r="A63" s="39" t="s">
        <v>79</v>
      </c>
      <c r="B63" s="39"/>
      <c r="C63" s="22">
        <f>C59*C60*C61*C62</f>
        <v>0</v>
      </c>
      <c r="D63" s="22">
        <f t="shared" ref="D63:G63" si="0">D59*D60*D61*D62</f>
        <v>0</v>
      </c>
      <c r="E63" s="22">
        <f t="shared" si="0"/>
        <v>0</v>
      </c>
      <c r="F63" s="22">
        <f t="shared" si="0"/>
        <v>0</v>
      </c>
      <c r="G63" s="22">
        <f t="shared" si="0"/>
        <v>0</v>
      </c>
      <c r="H63" s="46"/>
      <c r="I63" s="47"/>
    </row>
    <row r="64" spans="1:9" ht="1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60" customHeight="1" x14ac:dyDescent="0.2">
      <c r="A65" s="39" t="s">
        <v>88</v>
      </c>
      <c r="B65" s="39"/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42"/>
      <c r="I65" s="42"/>
    </row>
    <row r="66" spans="1:9" ht="60" customHeight="1" x14ac:dyDescent="0.2">
      <c r="A66" s="43" t="s">
        <v>87</v>
      </c>
      <c r="B66" s="43"/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42"/>
      <c r="I66" s="42"/>
    </row>
    <row r="67" spans="1:9" ht="60" customHeight="1" x14ac:dyDescent="0.2">
      <c r="A67" s="39" t="s">
        <v>73</v>
      </c>
      <c r="B67" s="39"/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42"/>
      <c r="I67" s="42"/>
    </row>
    <row r="68" spans="1:9" x14ac:dyDescent="0.2">
      <c r="A68" s="39" t="s">
        <v>83</v>
      </c>
      <c r="B68" s="39"/>
      <c r="C68" s="16">
        <f>C63*C65*C66*C67</f>
        <v>0</v>
      </c>
      <c r="D68" s="16">
        <f t="shared" ref="D68:G68" si="1">D63*D65*D66*D67</f>
        <v>0</v>
      </c>
      <c r="E68" s="16">
        <f t="shared" si="1"/>
        <v>0</v>
      </c>
      <c r="F68" s="16">
        <f t="shared" si="1"/>
        <v>0</v>
      </c>
      <c r="G68" s="16">
        <f t="shared" si="1"/>
        <v>0</v>
      </c>
      <c r="H68" s="44">
        <f>SUM(C68:G68)</f>
        <v>0</v>
      </c>
      <c r="I68" s="45"/>
    </row>
    <row r="69" spans="1:9" ht="60" customHeight="1" x14ac:dyDescent="0.2">
      <c r="A69" s="39" t="s">
        <v>82</v>
      </c>
      <c r="B69" s="39"/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42"/>
      <c r="I69" s="42"/>
    </row>
    <row r="70" spans="1:9" x14ac:dyDescent="0.2">
      <c r="A70" s="56" t="s">
        <v>86</v>
      </c>
      <c r="B70" s="56"/>
      <c r="C70" s="16">
        <f>C63*C69</f>
        <v>0</v>
      </c>
      <c r="D70" s="16">
        <f t="shared" ref="D70:G70" si="2">D63*D69</f>
        <v>0</v>
      </c>
      <c r="E70" s="16">
        <f t="shared" si="2"/>
        <v>0</v>
      </c>
      <c r="F70" s="16">
        <f t="shared" si="2"/>
        <v>0</v>
      </c>
      <c r="G70" s="16">
        <f t="shared" si="2"/>
        <v>0</v>
      </c>
      <c r="H70" s="40">
        <f>SUM(C70:G70)</f>
        <v>0</v>
      </c>
      <c r="I70" s="41"/>
    </row>
    <row r="71" spans="1:9" x14ac:dyDescent="0.2">
      <c r="A71" s="57" t="s">
        <v>84</v>
      </c>
      <c r="B71" s="57"/>
      <c r="C71" s="16">
        <f>C68+C70</f>
        <v>0</v>
      </c>
      <c r="D71" s="16">
        <f t="shared" ref="D71:G71" si="3">D68+D70</f>
        <v>0</v>
      </c>
      <c r="E71" s="16">
        <f t="shared" si="3"/>
        <v>0</v>
      </c>
      <c r="F71" s="16">
        <f t="shared" si="3"/>
        <v>0</v>
      </c>
      <c r="G71" s="16">
        <f t="shared" si="3"/>
        <v>0</v>
      </c>
      <c r="H71" s="40">
        <f>SUM(C71:G71)</f>
        <v>0</v>
      </c>
      <c r="I71" s="41"/>
    </row>
  </sheetData>
  <sheetProtection sheet="1" objects="1" scenarios="1"/>
  <mergeCells count="25">
    <mergeCell ref="A58:B58"/>
    <mergeCell ref="H58:I58"/>
    <mergeCell ref="A59:B59"/>
    <mergeCell ref="H59:I59"/>
    <mergeCell ref="A60:B60"/>
    <mergeCell ref="H60:I60"/>
    <mergeCell ref="A61:B61"/>
    <mergeCell ref="H61:I61"/>
    <mergeCell ref="A62:B62"/>
    <mergeCell ref="H62:I62"/>
    <mergeCell ref="A63:B63"/>
    <mergeCell ref="H63:I63"/>
    <mergeCell ref="A71:B71"/>
    <mergeCell ref="H71:I71"/>
    <mergeCell ref="A65:B65"/>
    <mergeCell ref="H65:I65"/>
    <mergeCell ref="A66:B66"/>
    <mergeCell ref="H66:I66"/>
    <mergeCell ref="A67:B67"/>
    <mergeCell ref="H67:I67"/>
    <mergeCell ref="A68:B68"/>
    <mergeCell ref="H68:I68"/>
    <mergeCell ref="A69:B69"/>
    <mergeCell ref="H69:I69"/>
    <mergeCell ref="H70:I70"/>
  </mergeCells>
  <pageMargins left="0.7" right="0.7" top="0.75" bottom="0.75" header="0.3" footer="0.3"/>
  <pageSetup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zoomScale="90" zoomScaleNormal="90" workbookViewId="0">
      <selection activeCell="I27" sqref="I27"/>
    </sheetView>
  </sheetViews>
  <sheetFormatPr baseColWidth="10" defaultColWidth="9.1640625" defaultRowHeight="15" x14ac:dyDescent="0.2"/>
  <cols>
    <col min="1" max="1" width="21.1640625" style="14" customWidth="1"/>
    <col min="2" max="2" width="19.5" style="14" customWidth="1"/>
    <col min="3" max="3" width="23.1640625" style="14" bestFit="1" customWidth="1"/>
    <col min="4" max="6" width="19.5" style="14" customWidth="1"/>
    <col min="7" max="7" width="28.1640625" style="14" bestFit="1" customWidth="1"/>
    <col min="8" max="8" width="19.1640625" style="14" bestFit="1" customWidth="1"/>
    <col min="9" max="9" width="10.33203125" style="14" customWidth="1"/>
    <col min="10" max="10" width="13.5" style="14" hidden="1" customWidth="1"/>
    <col min="11" max="11" width="17.6640625" style="14" hidden="1" customWidth="1"/>
    <col min="12" max="16384" width="9.1640625" style="14"/>
  </cols>
  <sheetData>
    <row r="1" spans="1:11" x14ac:dyDescent="0.2">
      <c r="A1" s="12" t="s">
        <v>0</v>
      </c>
      <c r="B1" s="52"/>
      <c r="C1" s="52"/>
      <c r="D1" s="52"/>
      <c r="E1" s="52"/>
      <c r="F1" s="52"/>
      <c r="G1" s="12" t="s">
        <v>6</v>
      </c>
      <c r="H1" s="13" t="e">
        <f>NPV(H6,J7:J12)</f>
        <v>#DIV/0!</v>
      </c>
    </row>
    <row r="2" spans="1:11" x14ac:dyDescent="0.2">
      <c r="A2" s="12" t="s">
        <v>1</v>
      </c>
      <c r="B2" s="52"/>
      <c r="C2" s="52"/>
      <c r="D2" s="52"/>
      <c r="E2" s="52"/>
      <c r="F2" s="52"/>
      <c r="G2" s="12" t="s">
        <v>7</v>
      </c>
      <c r="H2" s="15" t="e">
        <f>IRR(J7:J12)</f>
        <v>#VALUE!</v>
      </c>
    </row>
    <row r="3" spans="1:11" x14ac:dyDescent="0.2">
      <c r="A3" s="12" t="s">
        <v>2</v>
      </c>
      <c r="B3" s="4"/>
      <c r="C3" s="12" t="s">
        <v>3</v>
      </c>
      <c r="D3" s="52"/>
      <c r="E3" s="52"/>
      <c r="F3" s="52"/>
      <c r="G3" s="12" t="s">
        <v>10</v>
      </c>
      <c r="H3" s="16">
        <f>B36</f>
        <v>0</v>
      </c>
    </row>
    <row r="4" spans="1:11" x14ac:dyDescent="0.2">
      <c r="A4" s="12" t="s">
        <v>4</v>
      </c>
      <c r="B4" s="5"/>
      <c r="C4" s="12" t="s">
        <v>5</v>
      </c>
      <c r="D4" s="54"/>
      <c r="E4" s="52"/>
      <c r="F4" s="52"/>
      <c r="G4" s="12" t="s">
        <v>11</v>
      </c>
      <c r="H4" s="16" t="e">
        <f>H21</f>
        <v>#DIV/0!</v>
      </c>
    </row>
    <row r="5" spans="1:11" x14ac:dyDescent="0.2">
      <c r="A5" s="12" t="s">
        <v>80</v>
      </c>
      <c r="B5" s="6"/>
      <c r="C5" s="12" t="s">
        <v>14</v>
      </c>
      <c r="D5" s="52"/>
      <c r="E5" s="52"/>
      <c r="F5" s="52"/>
      <c r="G5" s="12" t="s">
        <v>12</v>
      </c>
      <c r="H5" s="16" t="e">
        <f>H37</f>
        <v>#DIV/0!</v>
      </c>
    </row>
    <row r="6" spans="1:11" x14ac:dyDescent="0.2">
      <c r="A6" s="12" t="s">
        <v>13</v>
      </c>
      <c r="B6" s="52"/>
      <c r="C6" s="52"/>
      <c r="D6" s="52"/>
      <c r="E6" s="52"/>
      <c r="F6" s="52"/>
      <c r="G6" s="12" t="s">
        <v>9</v>
      </c>
      <c r="H6" s="17">
        <v>0.15</v>
      </c>
    </row>
    <row r="7" spans="1:11" x14ac:dyDescent="0.2">
      <c r="A7" s="18"/>
      <c r="B7" s="18"/>
      <c r="C7" s="18"/>
      <c r="D7" s="18"/>
      <c r="E7" s="18"/>
      <c r="F7" s="18"/>
      <c r="G7" s="18"/>
      <c r="H7" s="18"/>
      <c r="J7" s="19">
        <f>B36*-1</f>
        <v>0</v>
      </c>
      <c r="K7" s="20" t="s">
        <v>41</v>
      </c>
    </row>
    <row r="8" spans="1:11" x14ac:dyDescent="0.2">
      <c r="A8" s="53" t="s">
        <v>73</v>
      </c>
      <c r="B8" s="53"/>
      <c r="C8" s="21" t="s">
        <v>23</v>
      </c>
      <c r="D8" s="21" t="s">
        <v>27</v>
      </c>
      <c r="E8" s="21" t="s">
        <v>26</v>
      </c>
      <c r="F8" s="21" t="s">
        <v>25</v>
      </c>
      <c r="G8" s="21" t="s">
        <v>24</v>
      </c>
      <c r="H8" s="22" t="s">
        <v>60</v>
      </c>
      <c r="J8" s="19" t="e">
        <f>C37</f>
        <v>#DIV/0!</v>
      </c>
      <c r="K8" s="20" t="s">
        <v>51</v>
      </c>
    </row>
    <row r="9" spans="1:11" x14ac:dyDescent="0.2">
      <c r="A9" s="22" t="s">
        <v>20</v>
      </c>
      <c r="B9" s="16">
        <f>C67</f>
        <v>0</v>
      </c>
      <c r="C9" s="23" t="e">
        <f>C68/C67</f>
        <v>#DIV/0!</v>
      </c>
      <c r="D9" s="35" t="e">
        <f>C9*(1+D51)</f>
        <v>#DIV/0!</v>
      </c>
      <c r="E9" s="35" t="e">
        <f t="shared" ref="E9:G9" si="0">D9*(1+E51)</f>
        <v>#DIV/0!</v>
      </c>
      <c r="F9" s="35" t="e">
        <f t="shared" si="0"/>
        <v>#DIV/0!</v>
      </c>
      <c r="G9" s="35" t="e">
        <f t="shared" si="0"/>
        <v>#DIV/0!</v>
      </c>
      <c r="H9" s="23" t="e">
        <f>SUM(C9:G9)</f>
        <v>#DIV/0!</v>
      </c>
      <c r="J9" s="19" t="e">
        <f>D37</f>
        <v>#DIV/0!</v>
      </c>
      <c r="K9" s="20" t="s">
        <v>52</v>
      </c>
    </row>
    <row r="10" spans="1:11" x14ac:dyDescent="0.2">
      <c r="A10" s="22" t="s">
        <v>21</v>
      </c>
      <c r="B10" s="16">
        <f>D67</f>
        <v>0</v>
      </c>
      <c r="C10" s="23" t="e">
        <f>D68/D67</f>
        <v>#DIV/0!</v>
      </c>
      <c r="D10" s="35" t="e">
        <f t="shared" ref="D10:G13" si="1">C10*(1+D52)</f>
        <v>#DIV/0!</v>
      </c>
      <c r="E10" s="35" t="e">
        <f t="shared" si="1"/>
        <v>#DIV/0!</v>
      </c>
      <c r="F10" s="35" t="e">
        <f t="shared" si="1"/>
        <v>#DIV/0!</v>
      </c>
      <c r="G10" s="35" t="e">
        <f t="shared" si="1"/>
        <v>#DIV/0!</v>
      </c>
      <c r="H10" s="23" t="e">
        <f t="shared" ref="H10:H37" si="2">SUM(C10:G10)</f>
        <v>#DIV/0!</v>
      </c>
      <c r="J10" s="19" t="e">
        <f>E37</f>
        <v>#DIV/0!</v>
      </c>
      <c r="K10" s="20" t="s">
        <v>53</v>
      </c>
    </row>
    <row r="11" spans="1:11" x14ac:dyDescent="0.2">
      <c r="A11" s="22" t="s">
        <v>22</v>
      </c>
      <c r="B11" s="16">
        <f>E67</f>
        <v>0</v>
      </c>
      <c r="C11" s="23" t="e">
        <f>E68/E67</f>
        <v>#DIV/0!</v>
      </c>
      <c r="D11" s="35" t="e">
        <f t="shared" si="1"/>
        <v>#DIV/0!</v>
      </c>
      <c r="E11" s="35" t="e">
        <f t="shared" si="1"/>
        <v>#DIV/0!</v>
      </c>
      <c r="F11" s="35" t="e">
        <f t="shared" si="1"/>
        <v>#DIV/0!</v>
      </c>
      <c r="G11" s="35" t="e">
        <f t="shared" si="1"/>
        <v>#DIV/0!</v>
      </c>
      <c r="H11" s="23" t="e">
        <f t="shared" si="2"/>
        <v>#DIV/0!</v>
      </c>
      <c r="J11" s="19" t="e">
        <f>F37</f>
        <v>#DIV/0!</v>
      </c>
      <c r="K11" s="20" t="s">
        <v>54</v>
      </c>
    </row>
    <row r="12" spans="1:11" x14ac:dyDescent="0.2">
      <c r="A12" s="22" t="s">
        <v>66</v>
      </c>
      <c r="B12" s="16">
        <f>F67</f>
        <v>0</v>
      </c>
      <c r="C12" s="23" t="e">
        <f>F68/F67</f>
        <v>#DIV/0!</v>
      </c>
      <c r="D12" s="35" t="e">
        <f t="shared" si="1"/>
        <v>#DIV/0!</v>
      </c>
      <c r="E12" s="35" t="e">
        <f t="shared" si="1"/>
        <v>#DIV/0!</v>
      </c>
      <c r="F12" s="35" t="e">
        <f t="shared" si="1"/>
        <v>#DIV/0!</v>
      </c>
      <c r="G12" s="35" t="e">
        <f t="shared" si="1"/>
        <v>#DIV/0!</v>
      </c>
      <c r="H12" s="23" t="e">
        <f t="shared" si="2"/>
        <v>#DIV/0!</v>
      </c>
      <c r="J12" s="19" t="e">
        <f>G37</f>
        <v>#DIV/0!</v>
      </c>
      <c r="K12" s="20" t="s">
        <v>55</v>
      </c>
    </row>
    <row r="13" spans="1:11" x14ac:dyDescent="0.2">
      <c r="A13" s="22" t="s">
        <v>67</v>
      </c>
      <c r="B13" s="16">
        <f>G67</f>
        <v>0</v>
      </c>
      <c r="C13" s="23" t="e">
        <f>G68/G67</f>
        <v>#DIV/0!</v>
      </c>
      <c r="D13" s="35" t="e">
        <f t="shared" si="1"/>
        <v>#DIV/0!</v>
      </c>
      <c r="E13" s="35" t="e">
        <f t="shared" si="1"/>
        <v>#DIV/0!</v>
      </c>
      <c r="F13" s="35" t="e">
        <f t="shared" si="1"/>
        <v>#DIV/0!</v>
      </c>
      <c r="G13" s="35" t="e">
        <f t="shared" si="1"/>
        <v>#DIV/0!</v>
      </c>
      <c r="H13" s="23" t="e">
        <f t="shared" si="2"/>
        <v>#DIV/0!</v>
      </c>
    </row>
    <row r="14" spans="1:11" x14ac:dyDescent="0.2">
      <c r="A14" s="22" t="s">
        <v>43</v>
      </c>
      <c r="B14" s="16"/>
      <c r="C14" s="23" t="e">
        <f>SUM(C9:C13)</f>
        <v>#DIV/0!</v>
      </c>
      <c r="D14" s="23" t="e">
        <f t="shared" ref="D14:H14" si="3">SUM(D9:D13)</f>
        <v>#DIV/0!</v>
      </c>
      <c r="E14" s="23" t="e">
        <f t="shared" si="3"/>
        <v>#DIV/0!</v>
      </c>
      <c r="F14" s="23" t="e">
        <f t="shared" si="3"/>
        <v>#DIV/0!</v>
      </c>
      <c r="G14" s="23" t="e">
        <f t="shared" si="3"/>
        <v>#DIV/0!</v>
      </c>
      <c r="H14" s="23" t="e">
        <f t="shared" si="3"/>
        <v>#DIV/0!</v>
      </c>
    </row>
    <row r="15" spans="1:11" x14ac:dyDescent="0.2">
      <c r="A15" s="22"/>
      <c r="B15" s="18"/>
      <c r="C15" s="21" t="s">
        <v>29</v>
      </c>
      <c r="D15" s="21" t="s">
        <v>33</v>
      </c>
      <c r="E15" s="21" t="s">
        <v>32</v>
      </c>
      <c r="F15" s="21" t="s">
        <v>31</v>
      </c>
      <c r="G15" s="21" t="s">
        <v>30</v>
      </c>
      <c r="H15" s="22" t="s">
        <v>28</v>
      </c>
    </row>
    <row r="16" spans="1:11" x14ac:dyDescent="0.2">
      <c r="A16" s="22" t="s">
        <v>20</v>
      </c>
      <c r="B16" s="24">
        <f>B9</f>
        <v>0</v>
      </c>
      <c r="C16" s="25" t="e">
        <f>$B$9*C9</f>
        <v>#DIV/0!</v>
      </c>
      <c r="D16" s="25" t="e">
        <f t="shared" ref="D16:G16" si="4">$B$9*D9</f>
        <v>#DIV/0!</v>
      </c>
      <c r="E16" s="25" t="e">
        <f t="shared" si="4"/>
        <v>#DIV/0!</v>
      </c>
      <c r="F16" s="25" t="e">
        <f t="shared" si="4"/>
        <v>#DIV/0!</v>
      </c>
      <c r="G16" s="25" t="e">
        <f t="shared" si="4"/>
        <v>#DIV/0!</v>
      </c>
      <c r="H16" s="25" t="e">
        <f t="shared" si="2"/>
        <v>#DIV/0!</v>
      </c>
    </row>
    <row r="17" spans="1:8" x14ac:dyDescent="0.2">
      <c r="A17" s="22" t="s">
        <v>21</v>
      </c>
      <c r="B17" s="24">
        <f t="shared" ref="B17:B20" si="5">B10</f>
        <v>0</v>
      </c>
      <c r="C17" s="25" t="e">
        <f>$B$10*C10</f>
        <v>#DIV/0!</v>
      </c>
      <c r="D17" s="25" t="e">
        <f t="shared" ref="D17:G17" si="6">$B$10*D10</f>
        <v>#DIV/0!</v>
      </c>
      <c r="E17" s="25" t="e">
        <f t="shared" si="6"/>
        <v>#DIV/0!</v>
      </c>
      <c r="F17" s="25" t="e">
        <f t="shared" si="6"/>
        <v>#DIV/0!</v>
      </c>
      <c r="G17" s="25" t="e">
        <f t="shared" si="6"/>
        <v>#DIV/0!</v>
      </c>
      <c r="H17" s="25" t="e">
        <f t="shared" si="2"/>
        <v>#DIV/0!</v>
      </c>
    </row>
    <row r="18" spans="1:8" x14ac:dyDescent="0.2">
      <c r="A18" s="22" t="s">
        <v>22</v>
      </c>
      <c r="B18" s="24">
        <f t="shared" si="5"/>
        <v>0</v>
      </c>
      <c r="C18" s="25" t="e">
        <f>$B$11*C11</f>
        <v>#DIV/0!</v>
      </c>
      <c r="D18" s="25" t="e">
        <f t="shared" ref="D18:G18" si="7">$B$11*D11</f>
        <v>#DIV/0!</v>
      </c>
      <c r="E18" s="25" t="e">
        <f t="shared" si="7"/>
        <v>#DIV/0!</v>
      </c>
      <c r="F18" s="25" t="e">
        <f t="shared" si="7"/>
        <v>#DIV/0!</v>
      </c>
      <c r="G18" s="25" t="e">
        <f t="shared" si="7"/>
        <v>#DIV/0!</v>
      </c>
      <c r="H18" s="25" t="e">
        <f t="shared" si="2"/>
        <v>#DIV/0!</v>
      </c>
    </row>
    <row r="19" spans="1:8" x14ac:dyDescent="0.2">
      <c r="A19" s="22" t="s">
        <v>66</v>
      </c>
      <c r="B19" s="24">
        <f t="shared" si="5"/>
        <v>0</v>
      </c>
      <c r="C19" s="25" t="e">
        <f>$B$12*C12</f>
        <v>#DIV/0!</v>
      </c>
      <c r="D19" s="25" t="e">
        <f t="shared" ref="D19:G19" si="8">$B$12*D12</f>
        <v>#DIV/0!</v>
      </c>
      <c r="E19" s="25" t="e">
        <f t="shared" si="8"/>
        <v>#DIV/0!</v>
      </c>
      <c r="F19" s="25" t="e">
        <f t="shared" si="8"/>
        <v>#DIV/0!</v>
      </c>
      <c r="G19" s="25" t="e">
        <f t="shared" si="8"/>
        <v>#DIV/0!</v>
      </c>
      <c r="H19" s="25" t="e">
        <f t="shared" si="2"/>
        <v>#DIV/0!</v>
      </c>
    </row>
    <row r="20" spans="1:8" x14ac:dyDescent="0.2">
      <c r="A20" s="22" t="s">
        <v>67</v>
      </c>
      <c r="B20" s="24">
        <f t="shared" si="5"/>
        <v>0</v>
      </c>
      <c r="C20" s="25" t="e">
        <f>$B$13*C13</f>
        <v>#DIV/0!</v>
      </c>
      <c r="D20" s="25" t="e">
        <f t="shared" ref="D20:G20" si="9">$B$13*D13</f>
        <v>#DIV/0!</v>
      </c>
      <c r="E20" s="25" t="e">
        <f t="shared" si="9"/>
        <v>#DIV/0!</v>
      </c>
      <c r="F20" s="25" t="e">
        <f t="shared" si="9"/>
        <v>#DIV/0!</v>
      </c>
      <c r="G20" s="25" t="e">
        <f t="shared" si="9"/>
        <v>#DIV/0!</v>
      </c>
      <c r="H20" s="25" t="e">
        <f t="shared" si="2"/>
        <v>#DIV/0!</v>
      </c>
    </row>
    <row r="21" spans="1:8" x14ac:dyDescent="0.2">
      <c r="A21" s="22" t="s">
        <v>34</v>
      </c>
      <c r="B21" s="18"/>
      <c r="C21" s="25" t="e">
        <f>SUM(C16:C20)</f>
        <v>#DIV/0!</v>
      </c>
      <c r="D21" s="25" t="e">
        <f t="shared" ref="D21:G21" si="10">SUM(D16:D20)</f>
        <v>#DIV/0!</v>
      </c>
      <c r="E21" s="25" t="e">
        <f t="shared" si="10"/>
        <v>#DIV/0!</v>
      </c>
      <c r="F21" s="25" t="e">
        <f t="shared" si="10"/>
        <v>#DIV/0!</v>
      </c>
      <c r="G21" s="25" t="e">
        <f t="shared" si="10"/>
        <v>#DIV/0!</v>
      </c>
      <c r="H21" s="25" t="e">
        <f t="shared" si="2"/>
        <v>#DIV/0!</v>
      </c>
    </row>
    <row r="22" spans="1:8" x14ac:dyDescent="0.2">
      <c r="A22" s="22"/>
      <c r="B22" s="18"/>
      <c r="C22" s="18"/>
      <c r="D22" s="18"/>
      <c r="E22" s="18"/>
      <c r="F22" s="18"/>
      <c r="G22" s="18"/>
      <c r="H22" s="22" t="s">
        <v>28</v>
      </c>
    </row>
    <row r="23" spans="1:8" x14ac:dyDescent="0.2">
      <c r="A23" s="22" t="s">
        <v>42</v>
      </c>
      <c r="B23" s="2">
        <v>0</v>
      </c>
      <c r="C23" s="26" t="e">
        <f>$B$23*C14</f>
        <v>#DIV/0!</v>
      </c>
      <c r="D23" s="26" t="e">
        <f t="shared" ref="D23:G23" si="11">$B$23*D14</f>
        <v>#DIV/0!</v>
      </c>
      <c r="E23" s="26" t="e">
        <f t="shared" si="11"/>
        <v>#DIV/0!</v>
      </c>
      <c r="F23" s="26" t="e">
        <f t="shared" si="11"/>
        <v>#DIV/0!</v>
      </c>
      <c r="G23" s="26" t="e">
        <f t="shared" si="11"/>
        <v>#DIV/0!</v>
      </c>
      <c r="H23" s="25" t="e">
        <f t="shared" si="2"/>
        <v>#DIV/0!</v>
      </c>
    </row>
    <row r="24" spans="1:8" x14ac:dyDescent="0.2">
      <c r="A24" s="22" t="s">
        <v>35</v>
      </c>
      <c r="B24" s="16"/>
      <c r="C24" s="25" t="e">
        <f>C21-C23</f>
        <v>#DIV/0!</v>
      </c>
      <c r="D24" s="25" t="e">
        <f t="shared" ref="D24:G24" si="12">D21-D23</f>
        <v>#DIV/0!</v>
      </c>
      <c r="E24" s="25" t="e">
        <f t="shared" si="12"/>
        <v>#DIV/0!</v>
      </c>
      <c r="F24" s="25" t="e">
        <f t="shared" si="12"/>
        <v>#DIV/0!</v>
      </c>
      <c r="G24" s="25" t="e">
        <f t="shared" si="12"/>
        <v>#DIV/0!</v>
      </c>
      <c r="H24" s="25" t="e">
        <f t="shared" si="2"/>
        <v>#DIV/0!</v>
      </c>
    </row>
    <row r="25" spans="1:8" x14ac:dyDescent="0.2">
      <c r="A25" s="22" t="s">
        <v>50</v>
      </c>
      <c r="B25" s="16"/>
      <c r="C25" s="17" t="e">
        <f>C24/C21</f>
        <v>#DIV/0!</v>
      </c>
      <c r="D25" s="17" t="e">
        <f t="shared" ref="D25:G25" si="13">D24/D21</f>
        <v>#DIV/0!</v>
      </c>
      <c r="E25" s="17" t="e">
        <f t="shared" si="13"/>
        <v>#DIV/0!</v>
      </c>
      <c r="F25" s="17" t="e">
        <f t="shared" si="13"/>
        <v>#DIV/0!</v>
      </c>
      <c r="G25" s="17" t="e">
        <f t="shared" si="13"/>
        <v>#DIV/0!</v>
      </c>
      <c r="H25" s="25"/>
    </row>
    <row r="26" spans="1:8" x14ac:dyDescent="0.2">
      <c r="A26" s="22" t="s">
        <v>40</v>
      </c>
      <c r="B26" s="27">
        <v>9.8000000000000004E-2</v>
      </c>
      <c r="C26" s="25" t="e">
        <f>($B$26*C21)</f>
        <v>#DIV/0!</v>
      </c>
      <c r="D26" s="25" t="e">
        <f t="shared" ref="D26:G26" si="14">($B$26*D21)</f>
        <v>#DIV/0!</v>
      </c>
      <c r="E26" s="25" t="e">
        <f t="shared" si="14"/>
        <v>#DIV/0!</v>
      </c>
      <c r="F26" s="25" t="e">
        <f t="shared" si="14"/>
        <v>#DIV/0!</v>
      </c>
      <c r="G26" s="25" t="e">
        <f t="shared" si="14"/>
        <v>#DIV/0!</v>
      </c>
      <c r="H26" s="25" t="e">
        <f t="shared" si="2"/>
        <v>#DIV/0!</v>
      </c>
    </row>
    <row r="27" spans="1:8" x14ac:dyDescent="0.2">
      <c r="A27" s="22" t="s">
        <v>39</v>
      </c>
      <c r="B27" s="27">
        <v>0.19600000000000001</v>
      </c>
      <c r="C27" s="25" t="e">
        <f>($B$27*C21)</f>
        <v>#DIV/0!</v>
      </c>
      <c r="D27" s="25" t="e">
        <f t="shared" ref="D27:G27" si="15">($B$27*D21)</f>
        <v>#DIV/0!</v>
      </c>
      <c r="E27" s="25" t="e">
        <f t="shared" si="15"/>
        <v>#DIV/0!</v>
      </c>
      <c r="F27" s="25" t="e">
        <f t="shared" si="15"/>
        <v>#DIV/0!</v>
      </c>
      <c r="G27" s="25" t="e">
        <f t="shared" si="15"/>
        <v>#DIV/0!</v>
      </c>
      <c r="H27" s="25" t="e">
        <f t="shared" si="2"/>
        <v>#DIV/0!</v>
      </c>
    </row>
    <row r="28" spans="1:8" x14ac:dyDescent="0.2">
      <c r="A28" s="22"/>
      <c r="B28" s="22" t="s">
        <v>8</v>
      </c>
      <c r="C28" s="21" t="s">
        <v>19</v>
      </c>
      <c r="D28" s="21" t="s">
        <v>18</v>
      </c>
      <c r="E28" s="21" t="s">
        <v>17</v>
      </c>
      <c r="F28" s="21" t="s">
        <v>16</v>
      </c>
      <c r="G28" s="21" t="s">
        <v>15</v>
      </c>
      <c r="H28" s="22" t="s">
        <v>28</v>
      </c>
    </row>
    <row r="29" spans="1:8" x14ac:dyDescent="0.2">
      <c r="A29" s="22" t="s">
        <v>37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22">
        <f>SUM(B29:G29)</f>
        <v>0</v>
      </c>
    </row>
    <row r="30" spans="1:8" x14ac:dyDescent="0.2">
      <c r="A30" s="22" t="s">
        <v>59</v>
      </c>
      <c r="B30" s="25">
        <f>(10000*B29)</f>
        <v>0</v>
      </c>
      <c r="C30" s="25">
        <f t="shared" ref="C30:G30" si="16">(10000*C29)</f>
        <v>0</v>
      </c>
      <c r="D30" s="25">
        <f t="shared" si="16"/>
        <v>0</v>
      </c>
      <c r="E30" s="25">
        <f t="shared" si="16"/>
        <v>0</v>
      </c>
      <c r="F30" s="25">
        <f t="shared" si="16"/>
        <v>0</v>
      </c>
      <c r="G30" s="25">
        <f t="shared" si="16"/>
        <v>0</v>
      </c>
      <c r="H30" s="25">
        <f>SUM(B30:G30)</f>
        <v>0</v>
      </c>
    </row>
    <row r="31" spans="1:8" x14ac:dyDescent="0.2">
      <c r="A31" s="22" t="s">
        <v>139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25">
        <f>SUM(B31:G31)</f>
        <v>0</v>
      </c>
    </row>
    <row r="32" spans="1:8" x14ac:dyDescent="0.2">
      <c r="A32" s="22" t="s">
        <v>140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5">
        <f t="shared" ref="H32:H34" si="17">SUM(B32:G32)</f>
        <v>0</v>
      </c>
    </row>
    <row r="33" spans="1:8" x14ac:dyDescent="0.2">
      <c r="A33" s="22" t="s">
        <v>141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25">
        <f t="shared" si="17"/>
        <v>0</v>
      </c>
    </row>
    <row r="34" spans="1:8" x14ac:dyDescent="0.2">
      <c r="A34" s="22" t="s">
        <v>142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25">
        <f t="shared" si="17"/>
        <v>0</v>
      </c>
    </row>
    <row r="35" spans="1:8" x14ac:dyDescent="0.2">
      <c r="A35" s="22" t="s">
        <v>38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5">
        <f>SUM(B35:G35)</f>
        <v>0</v>
      </c>
    </row>
    <row r="36" spans="1:8" x14ac:dyDescent="0.2">
      <c r="A36" s="22" t="s">
        <v>41</v>
      </c>
      <c r="B36" s="25">
        <f>SUM(B30:B35)</f>
        <v>0</v>
      </c>
      <c r="C36" s="25">
        <f t="shared" ref="C36:G36" si="18">SUM(C30:C35)</f>
        <v>0</v>
      </c>
      <c r="D36" s="25">
        <f t="shared" si="18"/>
        <v>0</v>
      </c>
      <c r="E36" s="25">
        <f t="shared" si="18"/>
        <v>0</v>
      </c>
      <c r="F36" s="25">
        <f t="shared" si="18"/>
        <v>0</v>
      </c>
      <c r="G36" s="25">
        <f t="shared" si="18"/>
        <v>0</v>
      </c>
      <c r="H36" s="25">
        <f>SUM(B36:G36)</f>
        <v>0</v>
      </c>
    </row>
    <row r="37" spans="1:8" x14ac:dyDescent="0.2">
      <c r="A37" s="22" t="s">
        <v>36</v>
      </c>
      <c r="B37" s="28"/>
      <c r="C37" s="26" t="e">
        <f>C24-C26-C27-C36</f>
        <v>#DIV/0!</v>
      </c>
      <c r="D37" s="26" t="e">
        <f t="shared" ref="D37:G37" si="19">D24-D26-D27-D36</f>
        <v>#DIV/0!</v>
      </c>
      <c r="E37" s="26" t="e">
        <f t="shared" si="19"/>
        <v>#DIV/0!</v>
      </c>
      <c r="F37" s="26" t="e">
        <f t="shared" si="19"/>
        <v>#DIV/0!</v>
      </c>
      <c r="G37" s="26" t="e">
        <f t="shared" si="19"/>
        <v>#DIV/0!</v>
      </c>
      <c r="H37" s="25" t="e">
        <f t="shared" si="2"/>
        <v>#DIV/0!</v>
      </c>
    </row>
    <row r="38" spans="1:8" x14ac:dyDescent="0.2">
      <c r="A38" s="22"/>
      <c r="B38" s="18"/>
      <c r="C38" s="18"/>
      <c r="D38" s="18"/>
      <c r="E38" s="18"/>
      <c r="F38" s="18"/>
      <c r="G38" s="18"/>
      <c r="H38" s="18"/>
    </row>
    <row r="39" spans="1:8" x14ac:dyDescent="0.2">
      <c r="A39" s="22" t="s">
        <v>46</v>
      </c>
      <c r="B39" s="52"/>
      <c r="C39" s="52"/>
      <c r="D39" s="52"/>
      <c r="E39" s="52"/>
      <c r="F39" s="52"/>
      <c r="G39" s="52"/>
      <c r="H39" s="52"/>
    </row>
    <row r="40" spans="1:8" x14ac:dyDescent="0.2">
      <c r="A40" s="22" t="s">
        <v>44</v>
      </c>
      <c r="B40" s="52"/>
      <c r="C40" s="52"/>
      <c r="D40" s="52"/>
      <c r="E40" s="52"/>
      <c r="F40" s="52"/>
      <c r="G40" s="52"/>
      <c r="H40" s="52"/>
    </row>
    <row r="41" spans="1:8" x14ac:dyDescent="0.2">
      <c r="A41" s="22" t="s">
        <v>45</v>
      </c>
      <c r="B41" s="52"/>
      <c r="C41" s="52"/>
      <c r="D41" s="52"/>
      <c r="E41" s="52"/>
      <c r="F41" s="52"/>
      <c r="G41" s="52"/>
      <c r="H41" s="52"/>
    </row>
    <row r="42" spans="1:8" x14ac:dyDescent="0.2">
      <c r="A42" s="22" t="s">
        <v>47</v>
      </c>
      <c r="B42" s="52"/>
      <c r="C42" s="52"/>
      <c r="D42" s="52"/>
      <c r="E42" s="52"/>
      <c r="F42" s="52"/>
      <c r="G42" s="52"/>
      <c r="H42" s="52"/>
    </row>
    <row r="43" spans="1:8" x14ac:dyDescent="0.2">
      <c r="A43" s="22" t="s">
        <v>48</v>
      </c>
      <c r="B43" s="52"/>
      <c r="C43" s="52"/>
      <c r="D43" s="52"/>
      <c r="E43" s="52"/>
      <c r="F43" s="52"/>
      <c r="G43" s="52"/>
      <c r="H43" s="52"/>
    </row>
    <row r="44" spans="1:8" x14ac:dyDescent="0.2">
      <c r="A44" s="22" t="s">
        <v>49</v>
      </c>
      <c r="B44" s="52"/>
      <c r="C44" s="52"/>
      <c r="D44" s="52"/>
      <c r="E44" s="52"/>
      <c r="F44" s="52"/>
      <c r="G44" s="52"/>
      <c r="H44" s="52"/>
    </row>
    <row r="45" spans="1:8" x14ac:dyDescent="0.2">
      <c r="A45" s="22" t="s">
        <v>56</v>
      </c>
      <c r="B45" s="52"/>
      <c r="C45" s="52"/>
      <c r="D45" s="52"/>
      <c r="E45" s="52"/>
      <c r="F45" s="52"/>
      <c r="G45" s="52"/>
      <c r="H45" s="52"/>
    </row>
    <row r="46" spans="1:8" x14ac:dyDescent="0.2">
      <c r="A46" s="22" t="s">
        <v>57</v>
      </c>
      <c r="B46" s="52"/>
      <c r="C46" s="52"/>
      <c r="D46" s="52"/>
      <c r="E46" s="52"/>
      <c r="F46" s="52"/>
      <c r="G46" s="52"/>
      <c r="H46" s="52"/>
    </row>
    <row r="47" spans="1:8" x14ac:dyDescent="0.2">
      <c r="A47" s="22" t="s">
        <v>58</v>
      </c>
      <c r="B47" s="52"/>
      <c r="C47" s="52"/>
      <c r="D47" s="52"/>
      <c r="E47" s="52"/>
      <c r="F47" s="52"/>
      <c r="G47" s="52"/>
      <c r="H47" s="52"/>
    </row>
    <row r="48" spans="1:8" x14ac:dyDescent="0.2">
      <c r="A48" s="22" t="s">
        <v>61</v>
      </c>
      <c r="B48" s="52"/>
      <c r="C48" s="52"/>
      <c r="D48" s="52"/>
      <c r="E48" s="52"/>
      <c r="F48" s="52"/>
      <c r="G48" s="52"/>
      <c r="H48" s="52"/>
    </row>
    <row r="49" spans="1:9" x14ac:dyDescent="0.2">
      <c r="A49" s="22" t="s">
        <v>62</v>
      </c>
      <c r="B49" s="52"/>
      <c r="C49" s="52"/>
      <c r="D49" s="52"/>
      <c r="E49" s="52"/>
      <c r="F49" s="52"/>
      <c r="G49" s="52"/>
      <c r="H49" s="52"/>
    </row>
    <row r="50" spans="1:9" x14ac:dyDescent="0.2">
      <c r="A50" s="22" t="s">
        <v>63</v>
      </c>
      <c r="B50" s="22" t="s">
        <v>64</v>
      </c>
      <c r="C50" s="22" t="s">
        <v>68</v>
      </c>
      <c r="D50" s="22" t="s">
        <v>69</v>
      </c>
      <c r="E50" s="22" t="s">
        <v>70</v>
      </c>
      <c r="F50" s="22" t="s">
        <v>71</v>
      </c>
      <c r="G50" s="22" t="s">
        <v>72</v>
      </c>
    </row>
    <row r="51" spans="1:9" x14ac:dyDescent="0.2">
      <c r="A51" s="29"/>
      <c r="B51" s="22" t="s">
        <v>20</v>
      </c>
      <c r="C51" s="16">
        <f>C71</f>
        <v>0</v>
      </c>
      <c r="D51" s="10">
        <v>0</v>
      </c>
      <c r="E51" s="10">
        <v>0</v>
      </c>
      <c r="F51" s="10">
        <v>0</v>
      </c>
      <c r="G51" s="10">
        <v>0</v>
      </c>
    </row>
    <row r="52" spans="1:9" x14ac:dyDescent="0.2">
      <c r="A52" s="30"/>
      <c r="B52" s="22" t="s">
        <v>21</v>
      </c>
      <c r="C52" s="16">
        <f>D71</f>
        <v>0</v>
      </c>
      <c r="D52" s="10">
        <v>0</v>
      </c>
      <c r="E52" s="10">
        <v>0</v>
      </c>
      <c r="F52" s="10">
        <v>0</v>
      </c>
      <c r="G52" s="10">
        <v>0</v>
      </c>
    </row>
    <row r="53" spans="1:9" x14ac:dyDescent="0.2">
      <c r="A53" s="31"/>
      <c r="B53" s="22" t="s">
        <v>22</v>
      </c>
      <c r="C53" s="16">
        <f>E71</f>
        <v>0</v>
      </c>
      <c r="D53" s="10">
        <v>0</v>
      </c>
      <c r="E53" s="10">
        <v>0</v>
      </c>
      <c r="F53" s="10">
        <v>0</v>
      </c>
      <c r="G53" s="10">
        <v>0</v>
      </c>
    </row>
    <row r="54" spans="1:9" x14ac:dyDescent="0.2">
      <c r="A54" s="31"/>
      <c r="B54" s="22" t="s">
        <v>65</v>
      </c>
      <c r="C54" s="16">
        <f>F71</f>
        <v>0</v>
      </c>
      <c r="D54" s="10">
        <v>0</v>
      </c>
      <c r="E54" s="10">
        <v>0</v>
      </c>
      <c r="F54" s="10">
        <v>0</v>
      </c>
      <c r="G54" s="10">
        <v>0</v>
      </c>
    </row>
    <row r="55" spans="1:9" x14ac:dyDescent="0.2">
      <c r="A55" s="31"/>
      <c r="B55" s="22" t="s">
        <v>67</v>
      </c>
      <c r="C55" s="16">
        <f>G71</f>
        <v>0</v>
      </c>
      <c r="D55" s="10">
        <v>0</v>
      </c>
      <c r="E55" s="10">
        <v>0</v>
      </c>
      <c r="F55" s="10">
        <v>0</v>
      </c>
      <c r="G55" s="10">
        <v>0</v>
      </c>
    </row>
    <row r="56" spans="1:9" x14ac:dyDescent="0.2">
      <c r="B56" s="32" t="s">
        <v>43</v>
      </c>
      <c r="C56" s="33">
        <f>SUM(C51:C55)</f>
        <v>0</v>
      </c>
    </row>
    <row r="57" spans="1:9" x14ac:dyDescent="0.2">
      <c r="A57" s="14" t="s">
        <v>137</v>
      </c>
    </row>
    <row r="58" spans="1:9" ht="16" x14ac:dyDescent="0.2">
      <c r="A58" s="48" t="s">
        <v>81</v>
      </c>
      <c r="B58" s="49"/>
      <c r="C58" s="21" t="s">
        <v>20</v>
      </c>
      <c r="D58" s="21" t="s">
        <v>21</v>
      </c>
      <c r="E58" s="21" t="s">
        <v>22</v>
      </c>
      <c r="F58" s="21" t="s">
        <v>74</v>
      </c>
      <c r="G58" s="21" t="s">
        <v>67</v>
      </c>
      <c r="H58" s="50" t="s">
        <v>85</v>
      </c>
      <c r="I58" s="51"/>
    </row>
    <row r="59" spans="1:9" ht="60" customHeight="1" x14ac:dyDescent="0.2">
      <c r="A59" s="43" t="s">
        <v>75</v>
      </c>
      <c r="B59" s="43"/>
      <c r="C59" s="8">
        <f>'Prelim Bus Case Model'!C59</f>
        <v>0</v>
      </c>
      <c r="D59" s="8">
        <f>'Prelim Bus Case Model'!D59</f>
        <v>0</v>
      </c>
      <c r="E59" s="8">
        <f>'Prelim Bus Case Model'!E59</f>
        <v>0</v>
      </c>
      <c r="F59" s="8">
        <f>'Prelim Bus Case Model'!F59</f>
        <v>0</v>
      </c>
      <c r="G59" s="8">
        <f>'Prelim Bus Case Model'!G59</f>
        <v>0</v>
      </c>
      <c r="H59" s="42">
        <f>'Prelim Bus Case Model'!H59:I59</f>
        <v>0</v>
      </c>
      <c r="I59" s="42"/>
    </row>
    <row r="60" spans="1:9" ht="60" customHeight="1" x14ac:dyDescent="0.2">
      <c r="A60" s="43" t="s">
        <v>76</v>
      </c>
      <c r="B60" s="43"/>
      <c r="C60" s="9">
        <f>'Prelim Bus Case Model'!C60</f>
        <v>0</v>
      </c>
      <c r="D60" s="9">
        <f>'Prelim Bus Case Model'!D60</f>
        <v>0</v>
      </c>
      <c r="E60" s="9">
        <f>'Prelim Bus Case Model'!E60</f>
        <v>0</v>
      </c>
      <c r="F60" s="9">
        <f>'Prelim Bus Case Model'!F60</f>
        <v>0</v>
      </c>
      <c r="G60" s="9">
        <f>'Prelim Bus Case Model'!G60</f>
        <v>0</v>
      </c>
      <c r="H60" s="42">
        <f>'Prelim Bus Case Model'!H60:I60</f>
        <v>0</v>
      </c>
      <c r="I60" s="42"/>
    </row>
    <row r="61" spans="1:9" ht="60" customHeight="1" x14ac:dyDescent="0.2">
      <c r="A61" s="43" t="s">
        <v>77</v>
      </c>
      <c r="B61" s="43"/>
      <c r="C61" s="9">
        <f>'Prelim Bus Case Model'!C61</f>
        <v>0</v>
      </c>
      <c r="D61" s="9">
        <f>'Prelim Bus Case Model'!D61</f>
        <v>0</v>
      </c>
      <c r="E61" s="9">
        <f>'Prelim Bus Case Model'!E61</f>
        <v>0</v>
      </c>
      <c r="F61" s="9">
        <f>'Prelim Bus Case Model'!F61</f>
        <v>0</v>
      </c>
      <c r="G61" s="9">
        <f>'Prelim Bus Case Model'!G61</f>
        <v>0</v>
      </c>
      <c r="H61" s="42">
        <f>'Prelim Bus Case Model'!H61:I61</f>
        <v>0</v>
      </c>
      <c r="I61" s="42"/>
    </row>
    <row r="62" spans="1:9" ht="60" customHeight="1" x14ac:dyDescent="0.2">
      <c r="A62" s="43" t="s">
        <v>78</v>
      </c>
      <c r="B62" s="43"/>
      <c r="C62" s="9">
        <f>'Prelim Bus Case Model'!C62</f>
        <v>0</v>
      </c>
      <c r="D62" s="9">
        <f>'Prelim Bus Case Model'!D62</f>
        <v>0</v>
      </c>
      <c r="E62" s="9">
        <f>'Prelim Bus Case Model'!E62</f>
        <v>0</v>
      </c>
      <c r="F62" s="9">
        <f>'Prelim Bus Case Model'!F62</f>
        <v>0</v>
      </c>
      <c r="G62" s="9">
        <f>'Prelim Bus Case Model'!G62</f>
        <v>0</v>
      </c>
      <c r="H62" s="42">
        <f>'Prelim Bus Case Model'!H62:I62</f>
        <v>0</v>
      </c>
      <c r="I62" s="42"/>
    </row>
    <row r="63" spans="1:9" hidden="1" x14ac:dyDescent="0.2">
      <c r="A63" s="39" t="s">
        <v>79</v>
      </c>
      <c r="B63" s="39"/>
      <c r="C63" s="22">
        <f>C59*C60*C61*C62</f>
        <v>0</v>
      </c>
      <c r="D63" s="22">
        <f t="shared" ref="D63:G63" si="20">D59*D60*D61*D62</f>
        <v>0</v>
      </c>
      <c r="E63" s="22">
        <f t="shared" si="20"/>
        <v>0</v>
      </c>
      <c r="F63" s="22">
        <f t="shared" si="20"/>
        <v>0</v>
      </c>
      <c r="G63" s="22">
        <f t="shared" si="20"/>
        <v>0</v>
      </c>
      <c r="H63" s="46"/>
      <c r="I63" s="47"/>
    </row>
    <row r="64" spans="1:9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60" customHeight="1" x14ac:dyDescent="0.2">
      <c r="A65" s="39" t="s">
        <v>88</v>
      </c>
      <c r="B65" s="39"/>
      <c r="C65" s="10">
        <f>'Prelim Bus Case Model'!C65</f>
        <v>0</v>
      </c>
      <c r="D65" s="10">
        <f>'Prelim Bus Case Model'!D65</f>
        <v>0</v>
      </c>
      <c r="E65" s="10">
        <f>'Prelim Bus Case Model'!E65</f>
        <v>0</v>
      </c>
      <c r="F65" s="10">
        <f>'Prelim Bus Case Model'!F65</f>
        <v>0</v>
      </c>
      <c r="G65" s="10">
        <f>'Prelim Bus Case Model'!G65</f>
        <v>0</v>
      </c>
      <c r="H65" s="42">
        <f>'Prelim Bus Case Model'!H65:I65</f>
        <v>0</v>
      </c>
      <c r="I65" s="42"/>
    </row>
    <row r="66" spans="1:9" ht="60" customHeight="1" x14ac:dyDescent="0.2">
      <c r="A66" s="43" t="s">
        <v>87</v>
      </c>
      <c r="B66" s="43"/>
      <c r="C66" s="38">
        <f>'Prelim Bus Case Model'!C66</f>
        <v>0</v>
      </c>
      <c r="D66" s="38">
        <f>'Prelim Bus Case Model'!D66</f>
        <v>0</v>
      </c>
      <c r="E66" s="38">
        <f>'Prelim Bus Case Model'!E66</f>
        <v>0</v>
      </c>
      <c r="F66" s="38">
        <f>'Prelim Bus Case Model'!F66</f>
        <v>0</v>
      </c>
      <c r="G66" s="38">
        <f>'Prelim Bus Case Model'!G66</f>
        <v>0</v>
      </c>
      <c r="H66" s="42">
        <f>'Prelim Bus Case Model'!H66:I66</f>
        <v>0</v>
      </c>
      <c r="I66" s="42"/>
    </row>
    <row r="67" spans="1:9" ht="60" customHeight="1" x14ac:dyDescent="0.2">
      <c r="A67" s="39" t="s">
        <v>73</v>
      </c>
      <c r="B67" s="39"/>
      <c r="C67" s="1">
        <f>'Prelim Bus Case Model'!C67</f>
        <v>0</v>
      </c>
      <c r="D67" s="1">
        <f>'Prelim Bus Case Model'!D67</f>
        <v>0</v>
      </c>
      <c r="E67" s="1">
        <f>'Prelim Bus Case Model'!E67</f>
        <v>0</v>
      </c>
      <c r="F67" s="1">
        <f>'Prelim Bus Case Model'!F67</f>
        <v>0</v>
      </c>
      <c r="G67" s="1">
        <f>'Prelim Bus Case Model'!G67</f>
        <v>0</v>
      </c>
      <c r="H67" s="42">
        <f>'Prelim Bus Case Model'!H67:I67</f>
        <v>0</v>
      </c>
      <c r="I67" s="42"/>
    </row>
    <row r="68" spans="1:9" x14ac:dyDescent="0.2">
      <c r="A68" s="39" t="s">
        <v>83</v>
      </c>
      <c r="B68" s="39"/>
      <c r="C68" s="16">
        <f>C63*C65*C66*C67</f>
        <v>0</v>
      </c>
      <c r="D68" s="16">
        <f t="shared" ref="D68:G68" si="21">D63*D65*D66*D67</f>
        <v>0</v>
      </c>
      <c r="E68" s="16">
        <f t="shared" si="21"/>
        <v>0</v>
      </c>
      <c r="F68" s="16">
        <f t="shared" si="21"/>
        <v>0</v>
      </c>
      <c r="G68" s="16">
        <f t="shared" si="21"/>
        <v>0</v>
      </c>
      <c r="H68" s="44">
        <f>SUM(C68:G68)</f>
        <v>0</v>
      </c>
      <c r="I68" s="45"/>
    </row>
    <row r="69" spans="1:9" ht="60" customHeight="1" x14ac:dyDescent="0.2">
      <c r="A69" s="39" t="s">
        <v>82</v>
      </c>
      <c r="B69" s="39"/>
      <c r="C69" s="1">
        <f>'Prelim Bus Case Model'!C69</f>
        <v>0</v>
      </c>
      <c r="D69" s="1">
        <f>'Prelim Bus Case Model'!D69</f>
        <v>0</v>
      </c>
      <c r="E69" s="1">
        <f>'Prelim Bus Case Model'!E69</f>
        <v>0</v>
      </c>
      <c r="F69" s="1">
        <f>'Prelim Bus Case Model'!F69</f>
        <v>0</v>
      </c>
      <c r="G69" s="1">
        <f>'Prelim Bus Case Model'!G69</f>
        <v>0</v>
      </c>
      <c r="H69" s="42">
        <f>'Prelim Bus Case Model'!H69:I69</f>
        <v>0</v>
      </c>
      <c r="I69" s="42"/>
    </row>
    <row r="70" spans="1:9" x14ac:dyDescent="0.2">
      <c r="A70" s="34" t="s">
        <v>86</v>
      </c>
      <c r="B70" s="34"/>
      <c r="C70" s="16">
        <f>C63*C69</f>
        <v>0</v>
      </c>
      <c r="D70" s="16">
        <f t="shared" ref="D70:G70" si="22">D63*D69</f>
        <v>0</v>
      </c>
      <c r="E70" s="16">
        <f t="shared" si="22"/>
        <v>0</v>
      </c>
      <c r="F70" s="16">
        <f t="shared" si="22"/>
        <v>0</v>
      </c>
      <c r="G70" s="16">
        <f t="shared" si="22"/>
        <v>0</v>
      </c>
      <c r="H70" s="40">
        <f>SUM(C70:G70)</f>
        <v>0</v>
      </c>
      <c r="I70" s="41"/>
    </row>
    <row r="71" spans="1:9" x14ac:dyDescent="0.2">
      <c r="A71" s="39" t="s">
        <v>84</v>
      </c>
      <c r="B71" s="39"/>
      <c r="C71" s="16">
        <f>C68+C70</f>
        <v>0</v>
      </c>
      <c r="D71" s="16">
        <f t="shared" ref="D71:G71" si="23">D68+D70</f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  <c r="H71" s="40">
        <f>SUM(C71:G71)</f>
        <v>0</v>
      </c>
      <c r="I71" s="41"/>
    </row>
  </sheetData>
  <sheetProtection sheet="1" objects="1" scenarios="1"/>
  <mergeCells count="43">
    <mergeCell ref="B44:H44"/>
    <mergeCell ref="B45:H45"/>
    <mergeCell ref="B46:H46"/>
    <mergeCell ref="B47:H47"/>
    <mergeCell ref="A8:B8"/>
    <mergeCell ref="B39:H39"/>
    <mergeCell ref="B40:H40"/>
    <mergeCell ref="B41:H41"/>
    <mergeCell ref="B42:H42"/>
    <mergeCell ref="B43:H43"/>
    <mergeCell ref="B6:F6"/>
    <mergeCell ref="B1:F1"/>
    <mergeCell ref="B2:F2"/>
    <mergeCell ref="D3:F3"/>
    <mergeCell ref="D4:F4"/>
    <mergeCell ref="D5:F5"/>
    <mergeCell ref="B48:H48"/>
    <mergeCell ref="B49:H49"/>
    <mergeCell ref="A59:B59"/>
    <mergeCell ref="A60:B60"/>
    <mergeCell ref="A61:B61"/>
    <mergeCell ref="H59:I59"/>
    <mergeCell ref="H60:I60"/>
    <mergeCell ref="H61:I61"/>
    <mergeCell ref="H58:I58"/>
    <mergeCell ref="A69:B69"/>
    <mergeCell ref="A58:B58"/>
    <mergeCell ref="A68:B68"/>
    <mergeCell ref="A71:B71"/>
    <mergeCell ref="A62:B62"/>
    <mergeCell ref="A63:B63"/>
    <mergeCell ref="A66:B66"/>
    <mergeCell ref="A67:B67"/>
    <mergeCell ref="A65:B65"/>
    <mergeCell ref="H71:I71"/>
    <mergeCell ref="H63:I63"/>
    <mergeCell ref="H62:I62"/>
    <mergeCell ref="H70:I70"/>
    <mergeCell ref="H65:I65"/>
    <mergeCell ref="H66:I66"/>
    <mergeCell ref="H67:I67"/>
    <mergeCell ref="H69:I69"/>
    <mergeCell ref="H68:I68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 Cell Directions</vt:lpstr>
      <vt:lpstr>Filled in Bus Case Example</vt:lpstr>
      <vt:lpstr>Prelim Bus Case Model</vt:lpstr>
      <vt:lpstr>Business Case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GeorgeNagle</dc:creator>
  <cp:lastModifiedBy>Microsoft Office User</cp:lastModifiedBy>
  <cp:lastPrinted>2020-01-15T21:51:19Z</cp:lastPrinted>
  <dcterms:created xsi:type="dcterms:W3CDTF">2017-10-26T18:36:40Z</dcterms:created>
  <dcterms:modified xsi:type="dcterms:W3CDTF">2022-02-15T20:26:19Z</dcterms:modified>
</cp:coreProperties>
</file>